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iz/Dropbox (MIT)/RESEARCH/LA HAUS/SREDA/La Haus/07-07-22/"/>
    </mc:Choice>
  </mc:AlternateContent>
  <xr:revisionPtr revIDLastSave="0" documentId="13_ncr:1_{6A8B2BAC-4081-3C46-94C3-6F1DB7256F42}" xr6:coauthVersionLast="47" xr6:coauthVersionMax="47" xr10:uidLastSave="{00000000-0000-0000-0000-000000000000}"/>
  <bookViews>
    <workbookView xWindow="0" yWindow="800" windowWidth="30240" windowHeight="17680" xr2:uid="{BF1E91C2-6855-4021-9DC8-F0C434198073}"/>
  </bookViews>
  <sheets>
    <sheet name="Projections" sheetId="1" r:id="rId1"/>
    <sheet name="Comp 2019-2021" sheetId="7" r:id="rId2"/>
    <sheet name="Charts 1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7" i="1" l="1"/>
  <c r="L77" i="1" s="1"/>
  <c r="M77" i="1" s="1"/>
  <c r="N77" i="1" s="1"/>
  <c r="O77" i="1" s="1"/>
  <c r="P77" i="1" s="1"/>
  <c r="Q77" i="1" s="1"/>
  <c r="R77" i="1" s="1"/>
  <c r="J77" i="1"/>
  <c r="B83" i="1"/>
  <c r="S77" i="1" l="1"/>
  <c r="B98" i="1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E32" i="8"/>
  <c r="G41" i="1"/>
  <c r="G42" i="1"/>
  <c r="G43" i="1"/>
  <c r="G44" i="1"/>
  <c r="G45" i="1"/>
  <c r="G40" i="1"/>
  <c r="T77" i="1" l="1"/>
  <c r="R12" i="1"/>
  <c r="G36" i="8"/>
  <c r="G37" i="8" s="1"/>
  <c r="H36" i="8"/>
  <c r="H37" i="8" s="1"/>
  <c r="I36" i="8"/>
  <c r="I37" i="8" s="1"/>
  <c r="J36" i="8"/>
  <c r="J37" i="8" s="1"/>
  <c r="K36" i="8"/>
  <c r="K37" i="8" s="1"/>
  <c r="L36" i="8"/>
  <c r="L37" i="8" s="1"/>
  <c r="M36" i="8"/>
  <c r="M37" i="8" s="1"/>
  <c r="N36" i="8"/>
  <c r="N37" i="8" s="1"/>
  <c r="O36" i="8"/>
  <c r="O37" i="8" s="1"/>
  <c r="P36" i="8"/>
  <c r="P37" i="8" s="1"/>
  <c r="Q36" i="8"/>
  <c r="Q37" i="8" s="1"/>
  <c r="R36" i="8"/>
  <c r="R37" i="8" s="1"/>
  <c r="S36" i="8"/>
  <c r="S37" i="8" s="1"/>
  <c r="T36" i="8"/>
  <c r="T37" i="8" s="1"/>
  <c r="U36" i="8"/>
  <c r="U37" i="8" s="1"/>
  <c r="V36" i="8"/>
  <c r="V37" i="8" s="1"/>
  <c r="W36" i="8"/>
  <c r="W37" i="8" s="1"/>
  <c r="X36" i="8"/>
  <c r="X37" i="8" s="1"/>
  <c r="Y36" i="8"/>
  <c r="Y37" i="8" s="1"/>
  <c r="Z36" i="8"/>
  <c r="Z37" i="8" s="1"/>
  <c r="AA36" i="8"/>
  <c r="AA37" i="8" s="1"/>
  <c r="AB36" i="8"/>
  <c r="AB37" i="8" s="1"/>
  <c r="F36" i="8"/>
  <c r="F37" i="8" s="1"/>
  <c r="B59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G10" i="1"/>
  <c r="U77" i="1" l="1"/>
  <c r="I78" i="1"/>
  <c r="J78" i="1" s="1"/>
  <c r="K78" i="1" s="1"/>
  <c r="L78" i="1" s="1"/>
  <c r="M78" i="1" s="1"/>
  <c r="N78" i="1" s="1"/>
  <c r="O78" i="1" s="1"/>
  <c r="P78" i="1" s="1"/>
  <c r="Q78" i="1" s="1"/>
  <c r="R78" i="1" s="1"/>
  <c r="S78" i="1" s="1"/>
  <c r="T78" i="1" s="1"/>
  <c r="U78" i="1" s="1"/>
  <c r="V78" i="1" s="1"/>
  <c r="W78" i="1" s="1"/>
  <c r="X78" i="1" s="1"/>
  <c r="Y78" i="1" s="1"/>
  <c r="Z78" i="1" s="1"/>
  <c r="AA78" i="1" s="1"/>
  <c r="AB78" i="1" s="1"/>
  <c r="AC78" i="1" s="1"/>
  <c r="AD78" i="1" s="1"/>
  <c r="B72" i="1"/>
  <c r="L76" i="1" l="1"/>
  <c r="K76" i="1"/>
  <c r="J76" i="1"/>
  <c r="M76" i="1"/>
  <c r="Q76" i="1"/>
  <c r="N76" i="1"/>
  <c r="O76" i="1"/>
  <c r="R76" i="1"/>
  <c r="P76" i="1"/>
  <c r="S76" i="1"/>
  <c r="T76" i="1"/>
  <c r="V77" i="1"/>
  <c r="U76" i="1"/>
  <c r="F28" i="1"/>
  <c r="F27" i="1"/>
  <c r="F31" i="1"/>
  <c r="U12" i="1"/>
  <c r="T14" i="1"/>
  <c r="AA17" i="1"/>
  <c r="AB17" i="1"/>
  <c r="AC17" i="1"/>
  <c r="AD17" i="1"/>
  <c r="S10" i="7"/>
  <c r="S8" i="7"/>
  <c r="S7" i="7"/>
  <c r="S6" i="7"/>
  <c r="S5" i="7"/>
  <c r="S4" i="7"/>
  <c r="K9" i="7"/>
  <c r="W77" i="1" l="1"/>
  <c r="V76" i="1"/>
  <c r="W12" i="1"/>
  <c r="F12" i="1"/>
  <c r="O9" i="7"/>
  <c r="W76" i="1" l="1"/>
  <c r="X77" i="1"/>
  <c r="X12" i="1"/>
  <c r="X5" i="1" s="1"/>
  <c r="W11" i="1"/>
  <c r="Y77" i="1" l="1"/>
  <c r="X76" i="1"/>
  <c r="Y12" i="1"/>
  <c r="Z12" i="1" s="1"/>
  <c r="Z77" i="1" l="1"/>
  <c r="Y76" i="1"/>
  <c r="F26" i="1"/>
  <c r="G27" i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G28" i="1"/>
  <c r="F29" i="1"/>
  <c r="F30" i="1"/>
  <c r="G31" i="1"/>
  <c r="G24" i="1" s="1"/>
  <c r="H45" i="1" s="1"/>
  <c r="AA77" i="1" l="1"/>
  <c r="Z76" i="1"/>
  <c r="G30" i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G29" i="1"/>
  <c r="H29" i="1" s="1"/>
  <c r="H22" i="1" s="1"/>
  <c r="I43" i="1" s="1"/>
  <c r="G26" i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W27" i="1"/>
  <c r="X27" i="1" s="1"/>
  <c r="Y27" i="1" s="1"/>
  <c r="Z27" i="1" s="1"/>
  <c r="AA27" i="1" s="1"/>
  <c r="AB27" i="1" s="1"/>
  <c r="V20" i="1"/>
  <c r="W41" i="1" s="1"/>
  <c r="G38" i="1"/>
  <c r="H31" i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H28" i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G21" i="1"/>
  <c r="H42" i="1" s="1"/>
  <c r="AA12" i="1"/>
  <c r="J20" i="1"/>
  <c r="K41" i="1" s="1"/>
  <c r="G22" i="1"/>
  <c r="H43" i="1" s="1"/>
  <c r="X17" i="1"/>
  <c r="Y17" i="1"/>
  <c r="Z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W14" i="1"/>
  <c r="V14" i="1"/>
  <c r="U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V12" i="1"/>
  <c r="T12" i="1"/>
  <c r="S12" i="1"/>
  <c r="Q12" i="1"/>
  <c r="P12" i="1"/>
  <c r="O12" i="1"/>
  <c r="N12" i="1"/>
  <c r="M12" i="1"/>
  <c r="L12" i="1"/>
  <c r="K12" i="1"/>
  <c r="J12" i="1"/>
  <c r="I12" i="1"/>
  <c r="H12" i="1"/>
  <c r="G12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3" i="1"/>
  <c r="F14" i="1"/>
  <c r="F15" i="1"/>
  <c r="F17" i="1"/>
  <c r="F11" i="1"/>
  <c r="AB77" i="1" l="1"/>
  <c r="AA76" i="1"/>
  <c r="M16" i="1"/>
  <c r="I29" i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G19" i="1"/>
  <c r="G16" i="1"/>
  <c r="O16" i="1"/>
  <c r="U16" i="1"/>
  <c r="P16" i="1"/>
  <c r="H16" i="1"/>
  <c r="F16" i="1"/>
  <c r="W31" i="1"/>
  <c r="X31" i="1" s="1"/>
  <c r="Y31" i="1" s="1"/>
  <c r="Z31" i="1" s="1"/>
  <c r="AA31" i="1" s="1"/>
  <c r="AB31" i="1" s="1"/>
  <c r="V24" i="1"/>
  <c r="W45" i="1" s="1"/>
  <c r="Q16" i="1"/>
  <c r="S16" i="1"/>
  <c r="T16" i="1"/>
  <c r="I16" i="1"/>
  <c r="J16" i="1"/>
  <c r="R16" i="1"/>
  <c r="K16" i="1"/>
  <c r="L16" i="1"/>
  <c r="N16" i="1"/>
  <c r="V16" i="1"/>
  <c r="W16" i="1"/>
  <c r="P18" i="1"/>
  <c r="K18" i="1"/>
  <c r="S18" i="1"/>
  <c r="H18" i="1"/>
  <c r="I18" i="1"/>
  <c r="Q18" i="1"/>
  <c r="J18" i="1"/>
  <c r="R18" i="1"/>
  <c r="L18" i="1"/>
  <c r="T18" i="1"/>
  <c r="M18" i="1"/>
  <c r="U18" i="1"/>
  <c r="N18" i="1"/>
  <c r="V18" i="1"/>
  <c r="W18" i="1"/>
  <c r="G18" i="1"/>
  <c r="O18" i="1"/>
  <c r="X13" i="1"/>
  <c r="Y13" i="1" s="1"/>
  <c r="Z13" i="1" s="1"/>
  <c r="AB12" i="1"/>
  <c r="AA5" i="1"/>
  <c r="AA20" i="1" s="1"/>
  <c r="AB41" i="1" s="1"/>
  <c r="AC26" i="1"/>
  <c r="AC27" i="1"/>
  <c r="AB28" i="1"/>
  <c r="AC30" i="1"/>
  <c r="K21" i="1"/>
  <c r="L42" i="1" s="1"/>
  <c r="X15" i="1"/>
  <c r="X14" i="1"/>
  <c r="X11" i="1"/>
  <c r="X4" i="1" s="1"/>
  <c r="G20" i="1"/>
  <c r="H41" i="1" s="1"/>
  <c r="G23" i="1"/>
  <c r="H44" i="1" s="1"/>
  <c r="G9" i="7"/>
  <c r="G36" i="1"/>
  <c r="H24" i="1"/>
  <c r="I45" i="1" s="1"/>
  <c r="H19" i="1"/>
  <c r="I40" i="1" s="1"/>
  <c r="AC77" i="1" l="1"/>
  <c r="AB76" i="1"/>
  <c r="G33" i="1"/>
  <c r="H40" i="1"/>
  <c r="AA24" i="1"/>
  <c r="AB45" i="1" s="1"/>
  <c r="X16" i="1"/>
  <c r="Y11" i="1"/>
  <c r="X18" i="1"/>
  <c r="G34" i="1"/>
  <c r="H38" i="1"/>
  <c r="AC12" i="1"/>
  <c r="AB5" i="1"/>
  <c r="AB20" i="1" s="1"/>
  <c r="AC41" i="1" s="1"/>
  <c r="AD27" i="1"/>
  <c r="AD30" i="1"/>
  <c r="AD29" i="1"/>
  <c r="AC31" i="1"/>
  <c r="AB24" i="1"/>
  <c r="AC45" i="1" s="1"/>
  <c r="AC28" i="1"/>
  <c r="AD26" i="1"/>
  <c r="Y15" i="1"/>
  <c r="Y8" i="1" s="1"/>
  <c r="Y14" i="1"/>
  <c r="Y7" i="1" s="1"/>
  <c r="S9" i="7"/>
  <c r="X6" i="1"/>
  <c r="G35" i="1"/>
  <c r="G37" i="1"/>
  <c r="H20" i="1"/>
  <c r="I41" i="1" s="1"/>
  <c r="H23" i="1"/>
  <c r="I44" i="1" s="1"/>
  <c r="H21" i="1"/>
  <c r="I42" i="1" s="1"/>
  <c r="X7" i="1"/>
  <c r="X8" i="1"/>
  <c r="Z5" i="1"/>
  <c r="Y5" i="1"/>
  <c r="H36" i="1"/>
  <c r="H33" i="1"/>
  <c r="I24" i="1"/>
  <c r="I19" i="1"/>
  <c r="AD77" i="1" l="1"/>
  <c r="AD76" i="1" s="1"/>
  <c r="AC76" i="1"/>
  <c r="L47" i="1"/>
  <c r="T47" i="1"/>
  <c r="AB47" i="1"/>
  <c r="J40" i="1"/>
  <c r="M47" i="1"/>
  <c r="U47" i="1"/>
  <c r="AC47" i="1"/>
  <c r="O47" i="1"/>
  <c r="N47" i="1"/>
  <c r="V47" i="1"/>
  <c r="AD47" i="1"/>
  <c r="W47" i="1"/>
  <c r="H47" i="1"/>
  <c r="P47" i="1"/>
  <c r="X47" i="1"/>
  <c r="I47" i="1"/>
  <c r="Q47" i="1"/>
  <c r="Y47" i="1"/>
  <c r="G47" i="1"/>
  <c r="S47" i="1"/>
  <c r="J47" i="1"/>
  <c r="R47" i="1"/>
  <c r="Z47" i="1"/>
  <c r="K47" i="1"/>
  <c r="AA47" i="1"/>
  <c r="G60" i="1"/>
  <c r="I52" i="1"/>
  <c r="Q52" i="1"/>
  <c r="Y52" i="1"/>
  <c r="G52" i="1"/>
  <c r="L52" i="1"/>
  <c r="J52" i="1"/>
  <c r="R52" i="1"/>
  <c r="Z52" i="1"/>
  <c r="T52" i="1"/>
  <c r="J45" i="1"/>
  <c r="K52" i="1"/>
  <c r="S52" i="1"/>
  <c r="AA52" i="1"/>
  <c r="AB52" i="1"/>
  <c r="M52" i="1"/>
  <c r="U52" i="1"/>
  <c r="AC52" i="1"/>
  <c r="N52" i="1"/>
  <c r="V52" i="1"/>
  <c r="AD52" i="1"/>
  <c r="P52" i="1"/>
  <c r="O52" i="1"/>
  <c r="W52" i="1"/>
  <c r="H52" i="1"/>
  <c r="X52" i="1"/>
  <c r="J55" i="1"/>
  <c r="G55" i="1"/>
  <c r="H55" i="1"/>
  <c r="I55" i="1"/>
  <c r="AC60" i="1"/>
  <c r="J60" i="1"/>
  <c r="H60" i="1"/>
  <c r="I60" i="1"/>
  <c r="Y4" i="1"/>
  <c r="Y16" i="1"/>
  <c r="AB60" i="1"/>
  <c r="AB34" i="1"/>
  <c r="Y18" i="1"/>
  <c r="H35" i="1"/>
  <c r="H34" i="1"/>
  <c r="I38" i="1"/>
  <c r="AD12" i="1"/>
  <c r="AD5" i="1" s="1"/>
  <c r="AD20" i="1" s="1"/>
  <c r="AC5" i="1"/>
  <c r="AC20" i="1" s="1"/>
  <c r="AD41" i="1" s="1"/>
  <c r="AD28" i="1"/>
  <c r="AB38" i="1"/>
  <c r="AD31" i="1"/>
  <c r="AD24" i="1" s="1"/>
  <c r="AC24" i="1"/>
  <c r="Z14" i="1"/>
  <c r="Z15" i="1"/>
  <c r="Z6" i="1"/>
  <c r="Z11" i="1"/>
  <c r="H37" i="1"/>
  <c r="Y6" i="1"/>
  <c r="I22" i="1"/>
  <c r="I23" i="1"/>
  <c r="I20" i="1"/>
  <c r="I21" i="1"/>
  <c r="I33" i="1"/>
  <c r="J24" i="1"/>
  <c r="J19" i="1"/>
  <c r="K55" i="1" l="1"/>
  <c r="K40" i="1"/>
  <c r="O50" i="1"/>
  <c r="W50" i="1"/>
  <c r="R50" i="1"/>
  <c r="H50" i="1"/>
  <c r="P50" i="1"/>
  <c r="X50" i="1"/>
  <c r="G50" i="1"/>
  <c r="I50" i="1"/>
  <c r="Q50" i="1"/>
  <c r="Y50" i="1"/>
  <c r="J50" i="1"/>
  <c r="Z50" i="1"/>
  <c r="K50" i="1"/>
  <c r="S50" i="1"/>
  <c r="AA50" i="1"/>
  <c r="L50" i="1"/>
  <c r="T50" i="1"/>
  <c r="AB50" i="1"/>
  <c r="J43" i="1"/>
  <c r="V50" i="1"/>
  <c r="M50" i="1"/>
  <c r="U50" i="1"/>
  <c r="AC50" i="1"/>
  <c r="N50" i="1"/>
  <c r="AD50" i="1"/>
  <c r="K60" i="1"/>
  <c r="K45" i="1"/>
  <c r="I57" i="1"/>
  <c r="N49" i="1"/>
  <c r="V49" i="1"/>
  <c r="AD49" i="1"/>
  <c r="Q49" i="1"/>
  <c r="O49" i="1"/>
  <c r="W49" i="1"/>
  <c r="Y49" i="1"/>
  <c r="H49" i="1"/>
  <c r="P49" i="1"/>
  <c r="X49" i="1"/>
  <c r="G49" i="1"/>
  <c r="I49" i="1"/>
  <c r="J49" i="1"/>
  <c r="R49" i="1"/>
  <c r="Z49" i="1"/>
  <c r="K49" i="1"/>
  <c r="S49" i="1"/>
  <c r="AA49" i="1"/>
  <c r="AC49" i="1"/>
  <c r="L49" i="1"/>
  <c r="T49" i="1"/>
  <c r="AB49" i="1"/>
  <c r="J42" i="1"/>
  <c r="M49" i="1"/>
  <c r="U49" i="1"/>
  <c r="AC56" i="1"/>
  <c r="M48" i="1"/>
  <c r="U48" i="1"/>
  <c r="AC48" i="1"/>
  <c r="H48" i="1"/>
  <c r="N48" i="1"/>
  <c r="V48" i="1"/>
  <c r="AD48" i="1"/>
  <c r="G48" i="1"/>
  <c r="P48" i="1"/>
  <c r="O48" i="1"/>
  <c r="W48" i="1"/>
  <c r="X48" i="1"/>
  <c r="I48" i="1"/>
  <c r="Q48" i="1"/>
  <c r="Y48" i="1"/>
  <c r="J48" i="1"/>
  <c r="R48" i="1"/>
  <c r="Z48" i="1"/>
  <c r="L48" i="1"/>
  <c r="AB48" i="1"/>
  <c r="K48" i="1"/>
  <c r="S48" i="1"/>
  <c r="AA48" i="1"/>
  <c r="T48" i="1"/>
  <c r="J41" i="1"/>
  <c r="H51" i="1"/>
  <c r="P51" i="1"/>
  <c r="X51" i="1"/>
  <c r="S51" i="1"/>
  <c r="I51" i="1"/>
  <c r="Q51" i="1"/>
  <c r="Y51" i="1"/>
  <c r="K51" i="1"/>
  <c r="J51" i="1"/>
  <c r="R51" i="1"/>
  <c r="Z51" i="1"/>
  <c r="AA51" i="1"/>
  <c r="L51" i="1"/>
  <c r="T51" i="1"/>
  <c r="AB51" i="1"/>
  <c r="J44" i="1"/>
  <c r="G51" i="1"/>
  <c r="M51" i="1"/>
  <c r="U51" i="1"/>
  <c r="AC51" i="1"/>
  <c r="O51" i="1"/>
  <c r="W51" i="1"/>
  <c r="N51" i="1"/>
  <c r="V51" i="1"/>
  <c r="AD51" i="1"/>
  <c r="AD60" i="1"/>
  <c r="AD45" i="1"/>
  <c r="Z16" i="1"/>
  <c r="AD56" i="1"/>
  <c r="G58" i="1"/>
  <c r="J58" i="1"/>
  <c r="I58" i="1"/>
  <c r="H58" i="1"/>
  <c r="J57" i="1"/>
  <c r="G57" i="1"/>
  <c r="H57" i="1"/>
  <c r="L57" i="1"/>
  <c r="G56" i="1"/>
  <c r="J56" i="1"/>
  <c r="K56" i="1"/>
  <c r="H56" i="1"/>
  <c r="AB56" i="1"/>
  <c r="I56" i="1"/>
  <c r="G59" i="1"/>
  <c r="J59" i="1"/>
  <c r="H59" i="1"/>
  <c r="I59" i="1"/>
  <c r="Z4" i="1"/>
  <c r="Z18" i="1"/>
  <c r="I35" i="1"/>
  <c r="AD34" i="1"/>
  <c r="J38" i="1"/>
  <c r="I36" i="1"/>
  <c r="AC34" i="1"/>
  <c r="AD38" i="1"/>
  <c r="AC38" i="1"/>
  <c r="AA14" i="1"/>
  <c r="Z7" i="1"/>
  <c r="AA13" i="1"/>
  <c r="AA11" i="1"/>
  <c r="AA15" i="1"/>
  <c r="Z8" i="1"/>
  <c r="J22" i="1"/>
  <c r="J23" i="1"/>
  <c r="I37" i="1"/>
  <c r="I34" i="1"/>
  <c r="J21" i="1"/>
  <c r="J34" i="1"/>
  <c r="J33" i="1"/>
  <c r="K19" i="1"/>
  <c r="K24" i="1"/>
  <c r="K58" i="1" l="1"/>
  <c r="K43" i="1"/>
  <c r="L55" i="1"/>
  <c r="L40" i="1"/>
  <c r="L60" i="1"/>
  <c r="L45" i="1"/>
  <c r="K57" i="1"/>
  <c r="K42" i="1"/>
  <c r="K59" i="1"/>
  <c r="K44" i="1"/>
  <c r="AA16" i="1"/>
  <c r="AA18" i="1"/>
  <c r="K38" i="1"/>
  <c r="J35" i="1"/>
  <c r="AB13" i="1"/>
  <c r="AA6" i="1"/>
  <c r="AA21" i="1" s="1"/>
  <c r="AB14" i="1"/>
  <c r="AA7" i="1"/>
  <c r="AA22" i="1" s="1"/>
  <c r="AB15" i="1"/>
  <c r="AA8" i="1"/>
  <c r="AA23" i="1" s="1"/>
  <c r="AB11" i="1"/>
  <c r="AB4" i="1" s="1"/>
  <c r="AA4" i="1"/>
  <c r="AA19" i="1" s="1"/>
  <c r="J36" i="1"/>
  <c r="K22" i="1"/>
  <c r="J37" i="1"/>
  <c r="K23" i="1"/>
  <c r="K20" i="1"/>
  <c r="K33" i="1"/>
  <c r="L21" i="1"/>
  <c r="L19" i="1"/>
  <c r="L24" i="1"/>
  <c r="L20" i="1"/>
  <c r="AB57" i="1" l="1"/>
  <c r="AB42" i="1"/>
  <c r="AB55" i="1"/>
  <c r="AB40" i="1"/>
  <c r="L58" i="1"/>
  <c r="L43" i="1"/>
  <c r="L56" i="1"/>
  <c r="L41" i="1"/>
  <c r="M56" i="1"/>
  <c r="M41" i="1"/>
  <c r="M60" i="1"/>
  <c r="M45" i="1"/>
  <c r="M57" i="1"/>
  <c r="M42" i="1"/>
  <c r="L59" i="1"/>
  <c r="L44" i="1"/>
  <c r="AB58" i="1"/>
  <c r="AB43" i="1"/>
  <c r="M55" i="1"/>
  <c r="M40" i="1"/>
  <c r="AB59" i="1"/>
  <c r="AB44" i="1"/>
  <c r="AB16" i="1"/>
  <c r="AB18" i="1"/>
  <c r="K34" i="1"/>
  <c r="K36" i="1"/>
  <c r="L38" i="1"/>
  <c r="AC14" i="1"/>
  <c r="AB7" i="1"/>
  <c r="AB22" i="1" s="1"/>
  <c r="AC15" i="1"/>
  <c r="AB8" i="1"/>
  <c r="AB23" i="1" s="1"/>
  <c r="AC11" i="1"/>
  <c r="AB19" i="1"/>
  <c r="AC13" i="1"/>
  <c r="AB6" i="1"/>
  <c r="AB21" i="1" s="1"/>
  <c r="K35" i="1"/>
  <c r="L22" i="1"/>
  <c r="K37" i="1"/>
  <c r="L23" i="1"/>
  <c r="L34" i="1"/>
  <c r="L33" i="1"/>
  <c r="L35" i="1"/>
  <c r="M22" i="1"/>
  <c r="M21" i="1"/>
  <c r="M24" i="1"/>
  <c r="M20" i="1"/>
  <c r="M19" i="1"/>
  <c r="N55" i="1" l="1"/>
  <c r="N40" i="1"/>
  <c r="AC59" i="1"/>
  <c r="AC44" i="1"/>
  <c r="M58" i="1"/>
  <c r="M43" i="1"/>
  <c r="N56" i="1"/>
  <c r="N41" i="1"/>
  <c r="N57" i="1"/>
  <c r="N42" i="1"/>
  <c r="N58" i="1"/>
  <c r="N43" i="1"/>
  <c r="AC57" i="1"/>
  <c r="AC42" i="1"/>
  <c r="N60" i="1"/>
  <c r="N45" i="1"/>
  <c r="M59" i="1"/>
  <c r="M44" i="1"/>
  <c r="AC58" i="1"/>
  <c r="AC43" i="1"/>
  <c r="AC55" i="1"/>
  <c r="AC40" i="1"/>
  <c r="AC16" i="1"/>
  <c r="AC18" i="1"/>
  <c r="AB36" i="1"/>
  <c r="AB37" i="1"/>
  <c r="M38" i="1"/>
  <c r="AB35" i="1"/>
  <c r="AB33" i="1"/>
  <c r="AD11" i="1"/>
  <c r="AC4" i="1"/>
  <c r="AC19" i="1" s="1"/>
  <c r="AD15" i="1"/>
  <c r="AD8" i="1" s="1"/>
  <c r="AD23" i="1" s="1"/>
  <c r="AC8" i="1"/>
  <c r="AC23" i="1" s="1"/>
  <c r="AD13" i="1"/>
  <c r="AD6" i="1" s="1"/>
  <c r="AD21" i="1" s="1"/>
  <c r="AC6" i="1"/>
  <c r="AC21" i="1" s="1"/>
  <c r="AD14" i="1"/>
  <c r="AD7" i="1" s="1"/>
  <c r="AD22" i="1" s="1"/>
  <c r="AC7" i="1"/>
  <c r="AC22" i="1" s="1"/>
  <c r="L36" i="1"/>
  <c r="M23" i="1"/>
  <c r="L37" i="1"/>
  <c r="M36" i="1"/>
  <c r="M33" i="1"/>
  <c r="M35" i="1"/>
  <c r="M34" i="1"/>
  <c r="N19" i="1"/>
  <c r="N22" i="1"/>
  <c r="N20" i="1"/>
  <c r="N24" i="1"/>
  <c r="N21" i="1"/>
  <c r="N23" i="1"/>
  <c r="O56" i="1" l="1"/>
  <c r="O41" i="1"/>
  <c r="N59" i="1"/>
  <c r="N44" i="1"/>
  <c r="AD55" i="1"/>
  <c r="AD40" i="1"/>
  <c r="O60" i="1"/>
  <c r="O45" i="1"/>
  <c r="O55" i="1"/>
  <c r="O40" i="1"/>
  <c r="AD58" i="1"/>
  <c r="AD43" i="1"/>
  <c r="AD57" i="1"/>
  <c r="AD42" i="1"/>
  <c r="O58" i="1"/>
  <c r="O43" i="1"/>
  <c r="O59" i="1"/>
  <c r="O44" i="1"/>
  <c r="O57" i="1"/>
  <c r="O42" i="1"/>
  <c r="AD59" i="1"/>
  <c r="AD44" i="1"/>
  <c r="AD16" i="1"/>
  <c r="AD4" i="1"/>
  <c r="AD19" i="1" s="1"/>
  <c r="AD33" i="1" s="1"/>
  <c r="AD18" i="1"/>
  <c r="AC35" i="1"/>
  <c r="AC37" i="1"/>
  <c r="N38" i="1"/>
  <c r="M37" i="1"/>
  <c r="AC33" i="1"/>
  <c r="AC36" i="1"/>
  <c r="AD36" i="1"/>
  <c r="AD37" i="1"/>
  <c r="AD35" i="1"/>
  <c r="N36" i="1"/>
  <c r="N37" i="1"/>
  <c r="N33" i="1"/>
  <c r="N35" i="1"/>
  <c r="N34" i="1"/>
  <c r="O21" i="1"/>
  <c r="O20" i="1"/>
  <c r="O22" i="1"/>
  <c r="O24" i="1"/>
  <c r="O23" i="1"/>
  <c r="O19" i="1"/>
  <c r="P57" i="1" l="1"/>
  <c r="P42" i="1"/>
  <c r="P55" i="1"/>
  <c r="P40" i="1"/>
  <c r="P59" i="1"/>
  <c r="P44" i="1"/>
  <c r="P60" i="1"/>
  <c r="P45" i="1"/>
  <c r="P58" i="1"/>
  <c r="P43" i="1"/>
  <c r="P56" i="1"/>
  <c r="P41" i="1"/>
  <c r="O38" i="1"/>
  <c r="O37" i="1"/>
  <c r="O34" i="1"/>
  <c r="O33" i="1"/>
  <c r="O36" i="1"/>
  <c r="O35" i="1"/>
  <c r="P19" i="1"/>
  <c r="P20" i="1"/>
  <c r="P24" i="1"/>
  <c r="P23" i="1"/>
  <c r="P22" i="1"/>
  <c r="P21" i="1"/>
  <c r="Q57" i="1" l="1"/>
  <c r="Q42" i="1"/>
  <c r="Q59" i="1"/>
  <c r="Q44" i="1"/>
  <c r="Q58" i="1"/>
  <c r="Q43" i="1"/>
  <c r="Q56" i="1"/>
  <c r="Q41" i="1"/>
  <c r="Q60" i="1"/>
  <c r="Q45" i="1"/>
  <c r="Q55" i="1"/>
  <c r="Q40" i="1"/>
  <c r="P38" i="1"/>
  <c r="P37" i="1"/>
  <c r="P36" i="1"/>
  <c r="P34" i="1"/>
  <c r="P33" i="1"/>
  <c r="P35" i="1"/>
  <c r="Q21" i="1"/>
  <c r="Q20" i="1"/>
  <c r="Q23" i="1"/>
  <c r="Q22" i="1"/>
  <c r="Q24" i="1"/>
  <c r="Q19" i="1"/>
  <c r="R55" i="1" l="1"/>
  <c r="R40" i="1"/>
  <c r="R59" i="1"/>
  <c r="R44" i="1"/>
  <c r="R56" i="1"/>
  <c r="R41" i="1"/>
  <c r="R60" i="1"/>
  <c r="R45" i="1"/>
  <c r="R58" i="1"/>
  <c r="R43" i="1"/>
  <c r="R57" i="1"/>
  <c r="R42" i="1"/>
  <c r="Q38" i="1"/>
  <c r="Q34" i="1"/>
  <c r="Q33" i="1"/>
  <c r="Q36" i="1"/>
  <c r="Q35" i="1"/>
  <c r="Q37" i="1"/>
  <c r="R23" i="1"/>
  <c r="R19" i="1"/>
  <c r="R20" i="1"/>
  <c r="R22" i="1"/>
  <c r="R24" i="1"/>
  <c r="R21" i="1"/>
  <c r="S57" i="1" l="1"/>
  <c r="S42" i="1"/>
  <c r="S60" i="1"/>
  <c r="S45" i="1"/>
  <c r="S58" i="1"/>
  <c r="S43" i="1"/>
  <c r="S56" i="1"/>
  <c r="S41" i="1"/>
  <c r="S55" i="1"/>
  <c r="S40" i="1"/>
  <c r="S59" i="1"/>
  <c r="S44" i="1"/>
  <c r="R38" i="1"/>
  <c r="R35" i="1"/>
  <c r="R37" i="1"/>
  <c r="R34" i="1"/>
  <c r="R36" i="1"/>
  <c r="R33" i="1"/>
  <c r="S22" i="1"/>
  <c r="S19" i="1"/>
  <c r="S21" i="1"/>
  <c r="S20" i="1"/>
  <c r="S24" i="1"/>
  <c r="S23" i="1"/>
  <c r="T59" i="1" l="1"/>
  <c r="T44" i="1"/>
  <c r="T60" i="1"/>
  <c r="T45" i="1"/>
  <c r="T55" i="1"/>
  <c r="T40" i="1"/>
  <c r="T57" i="1"/>
  <c r="T42" i="1"/>
  <c r="T58" i="1"/>
  <c r="T43" i="1"/>
  <c r="T56" i="1"/>
  <c r="T41" i="1"/>
  <c r="S38" i="1"/>
  <c r="S33" i="1"/>
  <c r="S36" i="1"/>
  <c r="S37" i="1"/>
  <c r="S34" i="1"/>
  <c r="S35" i="1"/>
  <c r="T21" i="1"/>
  <c r="T23" i="1"/>
  <c r="T20" i="1"/>
  <c r="T24" i="1"/>
  <c r="T19" i="1"/>
  <c r="T22" i="1"/>
  <c r="U58" i="1" l="1"/>
  <c r="U43" i="1"/>
  <c r="U57" i="1"/>
  <c r="U42" i="1"/>
  <c r="U55" i="1"/>
  <c r="U40" i="1"/>
  <c r="U60" i="1"/>
  <c r="U45" i="1"/>
  <c r="U56" i="1"/>
  <c r="U41" i="1"/>
  <c r="U59" i="1"/>
  <c r="U44" i="1"/>
  <c r="T38" i="1"/>
  <c r="T33" i="1"/>
  <c r="T37" i="1"/>
  <c r="T35" i="1"/>
  <c r="T36" i="1"/>
  <c r="T34" i="1"/>
  <c r="U24" i="1"/>
  <c r="U21" i="1"/>
  <c r="U22" i="1"/>
  <c r="U20" i="1"/>
  <c r="U23" i="1"/>
  <c r="U19" i="1"/>
  <c r="V55" i="1" l="1"/>
  <c r="V40" i="1"/>
  <c r="V60" i="1"/>
  <c r="V45" i="1"/>
  <c r="V59" i="1"/>
  <c r="V44" i="1"/>
  <c r="V56" i="1"/>
  <c r="V41" i="1"/>
  <c r="V58" i="1"/>
  <c r="V43" i="1"/>
  <c r="V57" i="1"/>
  <c r="V42" i="1"/>
  <c r="U38" i="1"/>
  <c r="U33" i="1"/>
  <c r="U36" i="1"/>
  <c r="U37" i="1"/>
  <c r="U35" i="1"/>
  <c r="U34" i="1"/>
  <c r="W56" i="1"/>
  <c r="V19" i="1"/>
  <c r="V22" i="1"/>
  <c r="V23" i="1"/>
  <c r="V21" i="1"/>
  <c r="W60" i="1"/>
  <c r="W58" i="1" l="1"/>
  <c r="W43" i="1"/>
  <c r="W59" i="1"/>
  <c r="W44" i="1"/>
  <c r="W57" i="1"/>
  <c r="W42" i="1"/>
  <c r="W55" i="1"/>
  <c r="W40" i="1"/>
  <c r="V38" i="1"/>
  <c r="V33" i="1"/>
  <c r="V34" i="1"/>
  <c r="V35" i="1"/>
  <c r="V36" i="1"/>
  <c r="V37" i="1"/>
  <c r="W24" i="1"/>
  <c r="W21" i="1"/>
  <c r="W20" i="1"/>
  <c r="W19" i="1"/>
  <c r="W23" i="1"/>
  <c r="W22" i="1"/>
  <c r="X57" i="1" l="1"/>
  <c r="X42" i="1"/>
  <c r="X56" i="1"/>
  <c r="X41" i="1"/>
  <c r="X58" i="1"/>
  <c r="X43" i="1"/>
  <c r="X60" i="1"/>
  <c r="X45" i="1"/>
  <c r="X59" i="1"/>
  <c r="X44" i="1"/>
  <c r="X55" i="1"/>
  <c r="X40" i="1"/>
  <c r="W38" i="1"/>
  <c r="W34" i="1"/>
  <c r="W36" i="1"/>
  <c r="W37" i="1"/>
  <c r="W35" i="1"/>
  <c r="W33" i="1"/>
  <c r="X23" i="1"/>
  <c r="X21" i="1"/>
  <c r="X22" i="1"/>
  <c r="X19" i="1"/>
  <c r="X20" i="1"/>
  <c r="X24" i="1"/>
  <c r="Y60" i="1" l="1"/>
  <c r="Y45" i="1"/>
  <c r="Y57" i="1"/>
  <c r="Y42" i="1"/>
  <c r="Y56" i="1"/>
  <c r="Y41" i="1"/>
  <c r="Y58" i="1"/>
  <c r="Y43" i="1"/>
  <c r="Y59" i="1"/>
  <c r="Y44" i="1"/>
  <c r="Y55" i="1"/>
  <c r="Y40" i="1"/>
  <c r="X38" i="1"/>
  <c r="X34" i="1"/>
  <c r="X33" i="1"/>
  <c r="X36" i="1"/>
  <c r="X37" i="1"/>
  <c r="X35" i="1"/>
  <c r="Z24" i="1"/>
  <c r="Y24" i="1"/>
  <c r="Y20" i="1"/>
  <c r="Y23" i="1"/>
  <c r="Y22" i="1"/>
  <c r="Y19" i="1"/>
  <c r="Y21" i="1"/>
  <c r="Z57" i="1" l="1"/>
  <c r="Z42" i="1"/>
  <c r="Z59" i="1"/>
  <c r="Z44" i="1"/>
  <c r="Z60" i="1"/>
  <c r="Z45" i="1"/>
  <c r="Z55" i="1"/>
  <c r="Z40" i="1"/>
  <c r="Z58" i="1"/>
  <c r="Z43" i="1"/>
  <c r="Z56" i="1"/>
  <c r="Z41" i="1"/>
  <c r="AA60" i="1"/>
  <c r="AA45" i="1"/>
  <c r="Y38" i="1"/>
  <c r="AA38" i="1"/>
  <c r="Y36" i="1"/>
  <c r="Y33" i="1"/>
  <c r="Y37" i="1"/>
  <c r="Z23" i="1"/>
  <c r="Y34" i="1"/>
  <c r="Z21" i="1"/>
  <c r="Z20" i="1"/>
  <c r="Z22" i="1"/>
  <c r="Z19" i="1"/>
  <c r="Y35" i="1"/>
  <c r="Z38" i="1"/>
  <c r="AA55" i="1" l="1"/>
  <c r="AA40" i="1"/>
  <c r="AA58" i="1"/>
  <c r="AA43" i="1"/>
  <c r="AA57" i="1"/>
  <c r="AA42" i="1"/>
  <c r="AA56" i="1"/>
  <c r="AA41" i="1"/>
  <c r="AA59" i="1"/>
  <c r="AA44" i="1"/>
  <c r="AA37" i="1"/>
  <c r="AA36" i="1"/>
  <c r="AA35" i="1"/>
  <c r="Z33" i="1"/>
  <c r="AA33" i="1"/>
  <c r="Z34" i="1"/>
  <c r="AA34" i="1"/>
  <c r="Z35" i="1"/>
  <c r="Z36" i="1"/>
  <c r="Z37" i="1"/>
  <c r="M62" i="1" l="1"/>
  <c r="M98" i="1" l="1"/>
  <c r="M106" i="1" s="1"/>
  <c r="M82" i="1"/>
  <c r="M90" i="1" s="1"/>
  <c r="Z68" i="1"/>
  <c r="U68" i="1"/>
  <c r="AC66" i="1"/>
  <c r="AC74" i="1" s="1"/>
  <c r="M64" i="1"/>
  <c r="M72" i="1" s="1"/>
  <c r="R64" i="1"/>
  <c r="R66" i="1"/>
  <c r="Z63" i="1"/>
  <c r="J62" i="1"/>
  <c r="M66" i="1"/>
  <c r="M74" i="1" s="1"/>
  <c r="U63" i="1"/>
  <c r="U71" i="1" s="1"/>
  <c r="J65" i="1"/>
  <c r="J73" i="1" s="1"/>
  <c r="AC64" i="1"/>
  <c r="J68" i="1"/>
  <c r="Z65" i="1"/>
  <c r="H63" i="1"/>
  <c r="J5" i="7" s="1"/>
  <c r="L5" i="7" s="1"/>
  <c r="M5" i="7" s="1"/>
  <c r="U65" i="1"/>
  <c r="U73" i="1" s="1"/>
  <c r="Y62" i="1"/>
  <c r="Y70" i="1" s="1"/>
  <c r="T68" i="1"/>
  <c r="AB66" i="1"/>
  <c r="AB74" i="1" s="1"/>
  <c r="L66" i="1"/>
  <c r="T65" i="1"/>
  <c r="AB64" i="1"/>
  <c r="L64" i="1"/>
  <c r="T63" i="1"/>
  <c r="T71" i="1" s="1"/>
  <c r="X62" i="1"/>
  <c r="X70" i="1" s="1"/>
  <c r="S68" i="1"/>
  <c r="AA66" i="1"/>
  <c r="AA74" i="1" s="1"/>
  <c r="K66" i="1"/>
  <c r="S65" i="1"/>
  <c r="AA64" i="1"/>
  <c r="K64" i="1"/>
  <c r="S63" i="1"/>
  <c r="V62" i="1"/>
  <c r="R68" i="1"/>
  <c r="Z66" i="1"/>
  <c r="J66" i="1"/>
  <c r="R65" i="1"/>
  <c r="Z64" i="1"/>
  <c r="J64" i="1"/>
  <c r="R63" i="1"/>
  <c r="T62" i="1"/>
  <c r="AC68" i="1"/>
  <c r="M68" i="1"/>
  <c r="U66" i="1"/>
  <c r="AC65" i="1"/>
  <c r="M65" i="1"/>
  <c r="U64" i="1"/>
  <c r="U72" i="1" s="1"/>
  <c r="AC63" i="1"/>
  <c r="K63" i="1"/>
  <c r="N62" i="1"/>
  <c r="AB68" i="1"/>
  <c r="L68" i="1"/>
  <c r="T66" i="1"/>
  <c r="AB65" i="1"/>
  <c r="L65" i="1"/>
  <c r="L73" i="1" s="1"/>
  <c r="T64" i="1"/>
  <c r="AB63" i="1"/>
  <c r="J63" i="1"/>
  <c r="J71" i="1" s="1"/>
  <c r="L62" i="1"/>
  <c r="AA68" i="1"/>
  <c r="K68" i="1"/>
  <c r="S66" i="1"/>
  <c r="AA65" i="1"/>
  <c r="K65" i="1"/>
  <c r="K73" i="1" s="1"/>
  <c r="S64" i="1"/>
  <c r="AA63" i="1"/>
  <c r="AA71" i="1" s="1"/>
  <c r="I63" i="1"/>
  <c r="I71" i="1" s="1"/>
  <c r="K62" i="1"/>
  <c r="Y68" i="1"/>
  <c r="Q68" i="1"/>
  <c r="I68" i="1"/>
  <c r="Y66" i="1"/>
  <c r="Q66" i="1"/>
  <c r="I66" i="1"/>
  <c r="Y65" i="1"/>
  <c r="Q65" i="1"/>
  <c r="I65" i="1"/>
  <c r="Y64" i="1"/>
  <c r="Q64" i="1"/>
  <c r="I64" i="1"/>
  <c r="Y63" i="1"/>
  <c r="Q63" i="1"/>
  <c r="AD62" i="1"/>
  <c r="S62" i="1"/>
  <c r="I62" i="1"/>
  <c r="I70" i="1" s="1"/>
  <c r="X68" i="1"/>
  <c r="P68" i="1"/>
  <c r="H68" i="1"/>
  <c r="X66" i="1"/>
  <c r="P66" i="1"/>
  <c r="H66" i="1"/>
  <c r="X65" i="1"/>
  <c r="P65" i="1"/>
  <c r="H65" i="1"/>
  <c r="X64" i="1"/>
  <c r="P64" i="1"/>
  <c r="H64" i="1"/>
  <c r="X63" i="1"/>
  <c r="P63" i="1"/>
  <c r="P71" i="1" s="1"/>
  <c r="AB62" i="1"/>
  <c r="R62" i="1"/>
  <c r="H62" i="1"/>
  <c r="W68" i="1"/>
  <c r="O68" i="1"/>
  <c r="W66" i="1"/>
  <c r="O66" i="1"/>
  <c r="G66" i="1"/>
  <c r="W65" i="1"/>
  <c r="O65" i="1"/>
  <c r="G65" i="1"/>
  <c r="W64" i="1"/>
  <c r="O64" i="1"/>
  <c r="G64" i="1"/>
  <c r="W63" i="1"/>
  <c r="N63" i="1"/>
  <c r="AA62" i="1"/>
  <c r="Q62" i="1"/>
  <c r="M70" i="1"/>
  <c r="AD68" i="1"/>
  <c r="V68" i="1"/>
  <c r="N68" i="1"/>
  <c r="AD66" i="1"/>
  <c r="V66" i="1"/>
  <c r="N66" i="1"/>
  <c r="AD65" i="1"/>
  <c r="V65" i="1"/>
  <c r="N65" i="1"/>
  <c r="AD64" i="1"/>
  <c r="V64" i="1"/>
  <c r="N64" i="1"/>
  <c r="AD63" i="1"/>
  <c r="V63" i="1"/>
  <c r="L63" i="1"/>
  <c r="Z62" i="1"/>
  <c r="P62" i="1"/>
  <c r="O63" i="1"/>
  <c r="G63" i="1"/>
  <c r="W62" i="1"/>
  <c r="W98" i="1" s="1"/>
  <c r="W106" i="1" s="1"/>
  <c r="O62" i="1"/>
  <c r="G62" i="1"/>
  <c r="G98" i="1" s="1"/>
  <c r="G106" i="1" s="1"/>
  <c r="M63" i="1"/>
  <c r="AC62" i="1"/>
  <c r="U62" i="1"/>
  <c r="J80" i="1" l="1"/>
  <c r="S80" i="1"/>
  <c r="T80" i="1"/>
  <c r="Z80" i="1"/>
  <c r="M114" i="1"/>
  <c r="M122" i="1" s="1"/>
  <c r="N98" i="1"/>
  <c r="N106" i="1" s="1"/>
  <c r="N82" i="1"/>
  <c r="N90" i="1" s="1"/>
  <c r="N5" i="7"/>
  <c r="P5" i="7" s="1"/>
  <c r="Q5" i="7" s="1"/>
  <c r="R98" i="1"/>
  <c r="R106" i="1" s="1"/>
  <c r="R82" i="1"/>
  <c r="R90" i="1" s="1"/>
  <c r="Y104" i="1"/>
  <c r="Y112" i="1" s="1"/>
  <c r="Y88" i="1"/>
  <c r="Y96" i="1" s="1"/>
  <c r="J102" i="1"/>
  <c r="J110" i="1" s="1"/>
  <c r="J86" i="1"/>
  <c r="J94" i="1" s="1"/>
  <c r="G82" i="1"/>
  <c r="G90" i="1" s="1"/>
  <c r="AD83" i="1"/>
  <c r="AD91" i="1" s="1"/>
  <c r="AD99" i="1"/>
  <c r="AD107" i="1" s="1"/>
  <c r="AB70" i="1"/>
  <c r="AB82" i="1"/>
  <c r="AB90" i="1" s="1"/>
  <c r="AB98" i="1"/>
  <c r="AB106" i="1" s="1"/>
  <c r="Q101" i="1"/>
  <c r="Q109" i="1" s="1"/>
  <c r="Q85" i="1"/>
  <c r="Q93" i="1" s="1"/>
  <c r="AA102" i="1"/>
  <c r="AA110" i="1" s="1"/>
  <c r="AA86" i="1"/>
  <c r="AA94" i="1" s="1"/>
  <c r="N84" i="1"/>
  <c r="N92" i="1" s="1"/>
  <c r="N100" i="1"/>
  <c r="N108" i="1" s="1"/>
  <c r="AD86" i="1"/>
  <c r="AD94" i="1" s="1"/>
  <c r="AD102" i="1"/>
  <c r="AD110" i="1" s="1"/>
  <c r="W71" i="1"/>
  <c r="W99" i="1"/>
  <c r="W107" i="1" s="1"/>
  <c r="W83" i="1"/>
  <c r="W91" i="1" s="1"/>
  <c r="O102" i="1"/>
  <c r="O110" i="1" s="1"/>
  <c r="O86" i="1"/>
  <c r="O94" i="1" s="1"/>
  <c r="P99" i="1"/>
  <c r="P107" i="1" s="1"/>
  <c r="P83" i="1"/>
  <c r="P91" i="1" s="1"/>
  <c r="J8" i="7"/>
  <c r="L8" i="7" s="1"/>
  <c r="M8" i="7" s="1"/>
  <c r="H102" i="1"/>
  <c r="H110" i="1" s="1"/>
  <c r="H86" i="1"/>
  <c r="H94" i="1" s="1"/>
  <c r="AD82" i="1"/>
  <c r="AD90" i="1" s="1"/>
  <c r="AD98" i="1"/>
  <c r="AD106" i="1" s="1"/>
  <c r="Y101" i="1"/>
  <c r="Y109" i="1" s="1"/>
  <c r="Y85" i="1"/>
  <c r="Y93" i="1" s="1"/>
  <c r="AA99" i="1"/>
  <c r="AA107" i="1" s="1"/>
  <c r="AA83" i="1"/>
  <c r="AA91" i="1" s="1"/>
  <c r="J99" i="1"/>
  <c r="J107" i="1" s="1"/>
  <c r="J83" i="1"/>
  <c r="J91" i="1" s="1"/>
  <c r="N70" i="1"/>
  <c r="AC88" i="1"/>
  <c r="AC96" i="1" s="1"/>
  <c r="AC104" i="1"/>
  <c r="AC112" i="1" s="1"/>
  <c r="R104" i="1"/>
  <c r="R112" i="1" s="1"/>
  <c r="R88" i="1"/>
  <c r="R96" i="1" s="1"/>
  <c r="S88" i="1"/>
  <c r="S96" i="1" s="1"/>
  <c r="S104" i="1"/>
  <c r="S112" i="1" s="1"/>
  <c r="AB102" i="1"/>
  <c r="AB110" i="1" s="1"/>
  <c r="AB86" i="1"/>
  <c r="AB94" i="1" s="1"/>
  <c r="J85" i="1"/>
  <c r="J93" i="1" s="1"/>
  <c r="J101" i="1"/>
  <c r="J109" i="1" s="1"/>
  <c r="AC102" i="1"/>
  <c r="AC110" i="1" s="1"/>
  <c r="AC86" i="1"/>
  <c r="AC94" i="1" s="1"/>
  <c r="L99" i="1"/>
  <c r="L107" i="1" s="1"/>
  <c r="L83" i="1"/>
  <c r="L91" i="1" s="1"/>
  <c r="W73" i="1"/>
  <c r="W101" i="1"/>
  <c r="W109" i="1" s="1"/>
  <c r="W85" i="1"/>
  <c r="W93" i="1" s="1"/>
  <c r="AA88" i="1"/>
  <c r="AA96" i="1" s="1"/>
  <c r="AA104" i="1"/>
  <c r="AA112" i="1" s="1"/>
  <c r="T73" i="1"/>
  <c r="T85" i="1"/>
  <c r="T93" i="1" s="1"/>
  <c r="T101" i="1"/>
  <c r="T109" i="1" s="1"/>
  <c r="V86" i="1"/>
  <c r="V94" i="1" s="1"/>
  <c r="V102" i="1"/>
  <c r="V110" i="1" s="1"/>
  <c r="X101" i="1"/>
  <c r="X109" i="1" s="1"/>
  <c r="X85" i="1"/>
  <c r="X93" i="1" s="1"/>
  <c r="I99" i="1"/>
  <c r="I107" i="1" s="1"/>
  <c r="I83" i="1"/>
  <c r="I91" i="1" s="1"/>
  <c r="M104" i="1"/>
  <c r="M112" i="1" s="1"/>
  <c r="M88" i="1"/>
  <c r="M96" i="1" s="1"/>
  <c r="AC84" i="1"/>
  <c r="AC92" i="1" s="1"/>
  <c r="AC100" i="1"/>
  <c r="AC108" i="1" s="1"/>
  <c r="O98" i="1"/>
  <c r="O106" i="1" s="1"/>
  <c r="O82" i="1"/>
  <c r="O90" i="1" s="1"/>
  <c r="AC72" i="1"/>
  <c r="V84" i="1"/>
  <c r="V92" i="1" s="1"/>
  <c r="V100" i="1"/>
  <c r="V108" i="1" s="1"/>
  <c r="N88" i="1"/>
  <c r="N96" i="1" s="1"/>
  <c r="N104" i="1"/>
  <c r="N112" i="1" s="1"/>
  <c r="F6" i="7"/>
  <c r="H6" i="7" s="1"/>
  <c r="G100" i="1"/>
  <c r="G108" i="1" s="1"/>
  <c r="G84" i="1"/>
  <c r="G92" i="1" s="1"/>
  <c r="W102" i="1"/>
  <c r="W110" i="1" s="1"/>
  <c r="W86" i="1"/>
  <c r="W94" i="1" s="1"/>
  <c r="X71" i="1"/>
  <c r="X99" i="1"/>
  <c r="X107" i="1" s="1"/>
  <c r="X83" i="1"/>
  <c r="X91" i="1" s="1"/>
  <c r="P102" i="1"/>
  <c r="P110" i="1" s="1"/>
  <c r="P86" i="1"/>
  <c r="P94" i="1" s="1"/>
  <c r="Q99" i="1"/>
  <c r="Q107" i="1" s="1"/>
  <c r="Q83" i="1"/>
  <c r="Q91" i="1" s="1"/>
  <c r="N8" i="7"/>
  <c r="P8" i="7" s="1"/>
  <c r="Q8" i="7" s="1"/>
  <c r="I102" i="1"/>
  <c r="I110" i="1" s="1"/>
  <c r="I86" i="1"/>
  <c r="I94" i="1" s="1"/>
  <c r="S100" i="1"/>
  <c r="S108" i="1" s="1"/>
  <c r="S84" i="1"/>
  <c r="S92" i="1" s="1"/>
  <c r="AB83" i="1"/>
  <c r="AB91" i="1" s="1"/>
  <c r="AB99" i="1"/>
  <c r="AB107" i="1" s="1"/>
  <c r="K99" i="1"/>
  <c r="K107" i="1" s="1"/>
  <c r="K83" i="1"/>
  <c r="K91" i="1" s="1"/>
  <c r="T70" i="1"/>
  <c r="T82" i="1"/>
  <c r="T90" i="1" s="1"/>
  <c r="T98" i="1"/>
  <c r="T106" i="1" s="1"/>
  <c r="V70" i="1"/>
  <c r="V82" i="1"/>
  <c r="V90" i="1" s="1"/>
  <c r="V98" i="1"/>
  <c r="V106" i="1" s="1"/>
  <c r="T104" i="1"/>
  <c r="T112" i="1" s="1"/>
  <c r="T88" i="1"/>
  <c r="T96" i="1" s="1"/>
  <c r="U99" i="1"/>
  <c r="U107" i="1" s="1"/>
  <c r="U83" i="1"/>
  <c r="U91" i="1" s="1"/>
  <c r="U104" i="1"/>
  <c r="U112" i="1" s="1"/>
  <c r="U88" i="1"/>
  <c r="U96" i="1" s="1"/>
  <c r="AD85" i="1"/>
  <c r="AD93" i="1" s="1"/>
  <c r="AD101" i="1"/>
  <c r="AD109" i="1" s="1"/>
  <c r="J4" i="7"/>
  <c r="L4" i="7" s="1"/>
  <c r="M4" i="7" s="1"/>
  <c r="H98" i="1"/>
  <c r="H106" i="1" s="1"/>
  <c r="H82" i="1"/>
  <c r="H90" i="1" s="1"/>
  <c r="H114" i="1" s="1"/>
  <c r="Q104" i="1"/>
  <c r="Q112" i="1" s="1"/>
  <c r="Q88" i="1"/>
  <c r="Q96" i="1" s="1"/>
  <c r="T74" i="1"/>
  <c r="T86" i="1"/>
  <c r="T94" i="1" s="1"/>
  <c r="T102" i="1"/>
  <c r="T110" i="1" s="1"/>
  <c r="AC101" i="1"/>
  <c r="AC109" i="1" s="1"/>
  <c r="AC85" i="1"/>
  <c r="AC93" i="1" s="1"/>
  <c r="AB72" i="1"/>
  <c r="AB100" i="1"/>
  <c r="AB108" i="1" s="1"/>
  <c r="AB84" i="1"/>
  <c r="AB92" i="1" s="1"/>
  <c r="M83" i="1"/>
  <c r="M91" i="1" s="1"/>
  <c r="M99" i="1"/>
  <c r="M107" i="1" s="1"/>
  <c r="V83" i="1"/>
  <c r="V91" i="1" s="1"/>
  <c r="V99" i="1"/>
  <c r="V107" i="1" s="1"/>
  <c r="P101" i="1"/>
  <c r="P109" i="1" s="1"/>
  <c r="P85" i="1"/>
  <c r="P93" i="1" s="1"/>
  <c r="K98" i="1"/>
  <c r="K106" i="1" s="1"/>
  <c r="K82" i="1"/>
  <c r="K90" i="1" s="1"/>
  <c r="K86" i="1"/>
  <c r="K94" i="1" s="1"/>
  <c r="K102" i="1"/>
  <c r="K110" i="1" s="1"/>
  <c r="G102" i="1"/>
  <c r="G110" i="1" s="1"/>
  <c r="G86" i="1"/>
  <c r="G94" i="1" s="1"/>
  <c r="S70" i="1"/>
  <c r="S98" i="1"/>
  <c r="S106" i="1" s="1"/>
  <c r="S82" i="1"/>
  <c r="S90" i="1" s="1"/>
  <c r="L98" i="1"/>
  <c r="L106" i="1" s="1"/>
  <c r="L82" i="1"/>
  <c r="L90" i="1" s="1"/>
  <c r="AB104" i="1"/>
  <c r="AB112" i="1" s="1"/>
  <c r="AB88" i="1"/>
  <c r="AB96" i="1" s="1"/>
  <c r="Z86" i="1"/>
  <c r="Z94" i="1" s="1"/>
  <c r="Z102" i="1"/>
  <c r="Z110" i="1" s="1"/>
  <c r="L102" i="1"/>
  <c r="L110" i="1" s="1"/>
  <c r="L86" i="1"/>
  <c r="L94" i="1" s="1"/>
  <c r="M100" i="1"/>
  <c r="M108" i="1" s="1"/>
  <c r="M84" i="1"/>
  <c r="M92" i="1" s="1"/>
  <c r="W82" i="1"/>
  <c r="W90" i="1" s="1"/>
  <c r="G99" i="1"/>
  <c r="G107" i="1" s="1"/>
  <c r="G83" i="1"/>
  <c r="G91" i="1" s="1"/>
  <c r="L74" i="1"/>
  <c r="AD84" i="1"/>
  <c r="AD92" i="1" s="1"/>
  <c r="AD100" i="1"/>
  <c r="AD108" i="1" s="1"/>
  <c r="V104" i="1"/>
  <c r="V112" i="1" s="1"/>
  <c r="V88" i="1"/>
  <c r="V96" i="1" s="1"/>
  <c r="O72" i="1"/>
  <c r="O100" i="1"/>
  <c r="O108" i="1" s="1"/>
  <c r="O84" i="1"/>
  <c r="O92" i="1" s="1"/>
  <c r="J6" i="7"/>
  <c r="L6" i="7" s="1"/>
  <c r="M6" i="7" s="1"/>
  <c r="H100" i="1"/>
  <c r="H108" i="1" s="1"/>
  <c r="H84" i="1"/>
  <c r="H92" i="1" s="1"/>
  <c r="X102" i="1"/>
  <c r="X110" i="1" s="1"/>
  <c r="X86" i="1"/>
  <c r="X94" i="1" s="1"/>
  <c r="Y71" i="1"/>
  <c r="Y99" i="1"/>
  <c r="Y107" i="1" s="1"/>
  <c r="Y83" i="1"/>
  <c r="Y91" i="1" s="1"/>
  <c r="Q102" i="1"/>
  <c r="Q110" i="1" s="1"/>
  <c r="Q86" i="1"/>
  <c r="Q94" i="1" s="1"/>
  <c r="K101" i="1"/>
  <c r="K109" i="1" s="1"/>
  <c r="K85" i="1"/>
  <c r="K93" i="1" s="1"/>
  <c r="T100" i="1"/>
  <c r="T108" i="1" s="1"/>
  <c r="T84" i="1"/>
  <c r="T92" i="1" s="1"/>
  <c r="AC71" i="1"/>
  <c r="AC83" i="1"/>
  <c r="AC91" i="1" s="1"/>
  <c r="AC99" i="1"/>
  <c r="AC107" i="1" s="1"/>
  <c r="R99" i="1"/>
  <c r="R107" i="1" s="1"/>
  <c r="R83" i="1"/>
  <c r="R91" i="1" s="1"/>
  <c r="S83" i="1"/>
  <c r="S91" i="1" s="1"/>
  <c r="S99" i="1"/>
  <c r="S107" i="1" s="1"/>
  <c r="X98" i="1"/>
  <c r="X106" i="1" s="1"/>
  <c r="X82" i="1"/>
  <c r="X90" i="1" s="1"/>
  <c r="Y98" i="1"/>
  <c r="Y106" i="1" s="1"/>
  <c r="Y82" i="1"/>
  <c r="Y90" i="1" s="1"/>
  <c r="M102" i="1"/>
  <c r="M110" i="1" s="1"/>
  <c r="M86" i="1"/>
  <c r="M94" i="1" s="1"/>
  <c r="Z104" i="1"/>
  <c r="Z112" i="1" s="1"/>
  <c r="Z88" i="1"/>
  <c r="Z96" i="1" s="1"/>
  <c r="AC82" i="1"/>
  <c r="AC90" i="1" s="1"/>
  <c r="AC98" i="1"/>
  <c r="AC106" i="1" s="1"/>
  <c r="O101" i="1"/>
  <c r="O109" i="1" s="1"/>
  <c r="O85" i="1"/>
  <c r="O93" i="1" s="1"/>
  <c r="X104" i="1"/>
  <c r="X112" i="1" s="1"/>
  <c r="X88" i="1"/>
  <c r="X96" i="1" s="1"/>
  <c r="R73" i="1"/>
  <c r="R101" i="1"/>
  <c r="R109" i="1" s="1"/>
  <c r="R85" i="1"/>
  <c r="R93" i="1" s="1"/>
  <c r="R74" i="1"/>
  <c r="R86" i="1"/>
  <c r="R94" i="1" s="1"/>
  <c r="R102" i="1"/>
  <c r="R110" i="1" s="1"/>
  <c r="N74" i="1"/>
  <c r="N86" i="1"/>
  <c r="N94" i="1" s="1"/>
  <c r="N102" i="1"/>
  <c r="N110" i="1" s="1"/>
  <c r="I98" i="1"/>
  <c r="I106" i="1" s="1"/>
  <c r="I82" i="1"/>
  <c r="I90" i="1" s="1"/>
  <c r="U74" i="1"/>
  <c r="U102" i="1"/>
  <c r="U110" i="1" s="1"/>
  <c r="U86" i="1"/>
  <c r="U94" i="1" s="1"/>
  <c r="R100" i="1"/>
  <c r="R108" i="1" s="1"/>
  <c r="R84" i="1"/>
  <c r="R92" i="1" s="1"/>
  <c r="J84" i="1"/>
  <c r="J92" i="1" s="1"/>
  <c r="J100" i="1"/>
  <c r="J108" i="1" s="1"/>
  <c r="K72" i="1"/>
  <c r="K100" i="1"/>
  <c r="K108" i="1" s="1"/>
  <c r="K84" i="1"/>
  <c r="K92" i="1" s="1"/>
  <c r="T99" i="1"/>
  <c r="T107" i="1" s="1"/>
  <c r="T83" i="1"/>
  <c r="T91" i="1" s="1"/>
  <c r="U85" i="1"/>
  <c r="U93" i="1" s="1"/>
  <c r="U101" i="1"/>
  <c r="U109" i="1" s="1"/>
  <c r="J70" i="1"/>
  <c r="J98" i="1"/>
  <c r="J106" i="1" s="1"/>
  <c r="J82" i="1"/>
  <c r="J90" i="1" s="1"/>
  <c r="Q98" i="1"/>
  <c r="Q106" i="1" s="1"/>
  <c r="Q82" i="1"/>
  <c r="Q90" i="1" s="1"/>
  <c r="H73" i="1"/>
  <c r="H101" i="1"/>
  <c r="H109" i="1" s="1"/>
  <c r="H85" i="1"/>
  <c r="H93" i="1" s="1"/>
  <c r="Y100" i="1"/>
  <c r="Y108" i="1" s="1"/>
  <c r="Y84" i="1"/>
  <c r="Y92" i="1" s="1"/>
  <c r="K88" i="1"/>
  <c r="K96" i="1" s="1"/>
  <c r="K104" i="1"/>
  <c r="K112" i="1" s="1"/>
  <c r="S73" i="1"/>
  <c r="S85" i="1"/>
  <c r="S93" i="1" s="1"/>
  <c r="S101" i="1"/>
  <c r="S109" i="1" s="1"/>
  <c r="Z73" i="1"/>
  <c r="Z101" i="1"/>
  <c r="Z109" i="1" s="1"/>
  <c r="Z85" i="1"/>
  <c r="Z93" i="1" s="1"/>
  <c r="AA98" i="1"/>
  <c r="AA106" i="1" s="1"/>
  <c r="AA82" i="1"/>
  <c r="AA90" i="1" s="1"/>
  <c r="I73" i="1"/>
  <c r="I101" i="1"/>
  <c r="I109" i="1" s="1"/>
  <c r="I85" i="1"/>
  <c r="I93" i="1" s="1"/>
  <c r="L88" i="1"/>
  <c r="L96" i="1" s="1"/>
  <c r="L104" i="1"/>
  <c r="L112" i="1" s="1"/>
  <c r="J88" i="1"/>
  <c r="J96" i="1" s="1"/>
  <c r="J104" i="1"/>
  <c r="J112" i="1" s="1"/>
  <c r="N83" i="1"/>
  <c r="N91" i="1" s="1"/>
  <c r="N99" i="1"/>
  <c r="N107" i="1" s="1"/>
  <c r="O99" i="1"/>
  <c r="O107" i="1" s="1"/>
  <c r="O83" i="1"/>
  <c r="O91" i="1" s="1"/>
  <c r="J72" i="1"/>
  <c r="P67" i="1"/>
  <c r="P75" i="1" s="1"/>
  <c r="P98" i="1"/>
  <c r="P106" i="1" s="1"/>
  <c r="P82" i="1"/>
  <c r="P90" i="1" s="1"/>
  <c r="N73" i="1"/>
  <c r="N85" i="1"/>
  <c r="N93" i="1" s="1"/>
  <c r="N101" i="1"/>
  <c r="N109" i="1" s="1"/>
  <c r="AD104" i="1"/>
  <c r="AD112" i="1" s="1"/>
  <c r="AD88" i="1"/>
  <c r="AD96" i="1" s="1"/>
  <c r="W72" i="1"/>
  <c r="W100" i="1"/>
  <c r="W108" i="1" s="1"/>
  <c r="W84" i="1"/>
  <c r="W92" i="1" s="1"/>
  <c r="O104" i="1"/>
  <c r="O112" i="1" s="1"/>
  <c r="O88" i="1"/>
  <c r="O96" i="1" s="1"/>
  <c r="P72" i="1"/>
  <c r="P100" i="1"/>
  <c r="P108" i="1" s="1"/>
  <c r="P84" i="1"/>
  <c r="P92" i="1" s="1"/>
  <c r="J10" i="7"/>
  <c r="L10" i="7" s="1"/>
  <c r="H104" i="1"/>
  <c r="H112" i="1" s="1"/>
  <c r="H88" i="1"/>
  <c r="H96" i="1" s="1"/>
  <c r="I72" i="1"/>
  <c r="I100" i="1"/>
  <c r="I108" i="1" s="1"/>
  <c r="I84" i="1"/>
  <c r="I92" i="1" s="1"/>
  <c r="Y102" i="1"/>
  <c r="Y110" i="1" s="1"/>
  <c r="Y86" i="1"/>
  <c r="Y94" i="1" s="1"/>
  <c r="AA101" i="1"/>
  <c r="AA109" i="1" s="1"/>
  <c r="AA85" i="1"/>
  <c r="AA93" i="1" s="1"/>
  <c r="L101" i="1"/>
  <c r="L109" i="1" s="1"/>
  <c r="L85" i="1"/>
  <c r="L93" i="1" s="1"/>
  <c r="U100" i="1"/>
  <c r="U108" i="1" s="1"/>
  <c r="U84" i="1"/>
  <c r="U92" i="1" s="1"/>
  <c r="U98" i="1"/>
  <c r="U106" i="1" s="1"/>
  <c r="U82" i="1"/>
  <c r="U90" i="1" s="1"/>
  <c r="K70" i="1"/>
  <c r="R72" i="1"/>
  <c r="Z82" i="1"/>
  <c r="Z90" i="1" s="1"/>
  <c r="Z98" i="1"/>
  <c r="Z106" i="1" s="1"/>
  <c r="V85" i="1"/>
  <c r="V93" i="1" s="1"/>
  <c r="V101" i="1"/>
  <c r="V109" i="1" s="1"/>
  <c r="G101" i="1"/>
  <c r="G109" i="1" s="1"/>
  <c r="G85" i="1"/>
  <c r="G93" i="1" s="1"/>
  <c r="W104" i="1"/>
  <c r="W112" i="1" s="1"/>
  <c r="W88" i="1"/>
  <c r="W96" i="1" s="1"/>
  <c r="X100" i="1"/>
  <c r="X108" i="1" s="1"/>
  <c r="X84" i="1"/>
  <c r="X92" i="1" s="1"/>
  <c r="P104" i="1"/>
  <c r="P112" i="1" s="1"/>
  <c r="P88" i="1"/>
  <c r="P96" i="1" s="1"/>
  <c r="Q100" i="1"/>
  <c r="Q108" i="1" s="1"/>
  <c r="Q84" i="1"/>
  <c r="Q92" i="1" s="1"/>
  <c r="I104" i="1"/>
  <c r="I112" i="1" s="1"/>
  <c r="I88" i="1"/>
  <c r="I96" i="1" s="1"/>
  <c r="AB71" i="1"/>
  <c r="S86" i="1"/>
  <c r="S94" i="1" s="1"/>
  <c r="S102" i="1"/>
  <c r="S110" i="1" s="1"/>
  <c r="AB101" i="1"/>
  <c r="AB109" i="1" s="1"/>
  <c r="AB85" i="1"/>
  <c r="AB93" i="1" s="1"/>
  <c r="M101" i="1"/>
  <c r="M109" i="1" s="1"/>
  <c r="M85" i="1"/>
  <c r="M93" i="1" s="1"/>
  <c r="Z84" i="1"/>
  <c r="Z92" i="1" s="1"/>
  <c r="Z100" i="1"/>
  <c r="Z108" i="1" s="1"/>
  <c r="AA84" i="1"/>
  <c r="AA92" i="1" s="1"/>
  <c r="AA100" i="1"/>
  <c r="AA108" i="1" s="1"/>
  <c r="L84" i="1"/>
  <c r="L92" i="1" s="1"/>
  <c r="L100" i="1"/>
  <c r="L108" i="1" s="1"/>
  <c r="H71" i="1"/>
  <c r="H99" i="1"/>
  <c r="H107" i="1" s="1"/>
  <c r="H83" i="1"/>
  <c r="H91" i="1" s="1"/>
  <c r="Z71" i="1"/>
  <c r="Z83" i="1"/>
  <c r="Z91" i="1" s="1"/>
  <c r="Z99" i="1"/>
  <c r="Z107" i="1" s="1"/>
  <c r="N6" i="7"/>
  <c r="P6" i="7" s="1"/>
  <c r="Q6" i="7" s="1"/>
  <c r="J67" i="1"/>
  <c r="Z67" i="1"/>
  <c r="Z75" i="1" s="1"/>
  <c r="K67" i="1"/>
  <c r="K75" i="1" s="1"/>
  <c r="X72" i="1"/>
  <c r="N72" i="1"/>
  <c r="Z72" i="1"/>
  <c r="AA72" i="1"/>
  <c r="K74" i="1"/>
  <c r="I74" i="1"/>
  <c r="L70" i="1"/>
  <c r="Z74" i="1"/>
  <c r="M73" i="1"/>
  <c r="P70" i="1"/>
  <c r="J74" i="1"/>
  <c r="T67" i="1"/>
  <c r="L72" i="1"/>
  <c r="AB73" i="1"/>
  <c r="H72" i="1"/>
  <c r="H76" i="1"/>
  <c r="N67" i="1"/>
  <c r="AC73" i="1"/>
  <c r="T72" i="1"/>
  <c r="R71" i="1"/>
  <c r="S71" i="1"/>
  <c r="S74" i="1"/>
  <c r="AA73" i="1"/>
  <c r="S72" i="1"/>
  <c r="K71" i="1"/>
  <c r="Q67" i="1"/>
  <c r="Q75" i="1" s="1"/>
  <c r="Q72" i="1"/>
  <c r="V71" i="1"/>
  <c r="G73" i="1"/>
  <c r="J7" i="7"/>
  <c r="L7" i="7" s="1"/>
  <c r="M7" i="7" s="1"/>
  <c r="I76" i="1"/>
  <c r="V74" i="1"/>
  <c r="P73" i="1"/>
  <c r="N4" i="7"/>
  <c r="P4" i="7" s="1"/>
  <c r="Q4" i="7" s="1"/>
  <c r="N10" i="7"/>
  <c r="P10" i="7" s="1"/>
  <c r="Q10" i="7" s="1"/>
  <c r="O73" i="1"/>
  <c r="H70" i="1"/>
  <c r="I67" i="1"/>
  <c r="Y72" i="1"/>
  <c r="V72" i="1"/>
  <c r="O74" i="1"/>
  <c r="B65" i="1"/>
  <c r="N71" i="1"/>
  <c r="H67" i="1"/>
  <c r="H75" i="1" s="1"/>
  <c r="H74" i="1"/>
  <c r="S67" i="1"/>
  <c r="X73" i="1"/>
  <c r="AD72" i="1"/>
  <c r="G72" i="1"/>
  <c r="F8" i="7"/>
  <c r="H8" i="7" s="1"/>
  <c r="I8" i="7" s="1"/>
  <c r="W74" i="1"/>
  <c r="P74" i="1"/>
  <c r="Q71" i="1"/>
  <c r="V67" i="1"/>
  <c r="AD73" i="1"/>
  <c r="AD71" i="1"/>
  <c r="R70" i="1"/>
  <c r="R67" i="1"/>
  <c r="Y67" i="1"/>
  <c r="AD74" i="1"/>
  <c r="Q73" i="1"/>
  <c r="B64" i="1"/>
  <c r="AD67" i="1"/>
  <c r="AD70" i="1"/>
  <c r="N7" i="7"/>
  <c r="P7" i="7" s="1"/>
  <c r="Q7" i="7" s="1"/>
  <c r="X74" i="1"/>
  <c r="Q74" i="1"/>
  <c r="L71" i="1"/>
  <c r="L67" i="1"/>
  <c r="Q70" i="1"/>
  <c r="AA67" i="1"/>
  <c r="AA70" i="1"/>
  <c r="F7" i="7"/>
  <c r="H7" i="7" s="1"/>
  <c r="G74" i="1"/>
  <c r="Y73" i="1"/>
  <c r="B66" i="1"/>
  <c r="AB67" i="1"/>
  <c r="X67" i="1"/>
  <c r="Z70" i="1"/>
  <c r="V73" i="1"/>
  <c r="Y74" i="1"/>
  <c r="O67" i="1"/>
  <c r="O70" i="1"/>
  <c r="W67" i="1"/>
  <c r="W70" i="1"/>
  <c r="O71" i="1"/>
  <c r="G67" i="1"/>
  <c r="G70" i="1"/>
  <c r="B62" i="1"/>
  <c r="F4" i="7"/>
  <c r="F5" i="7"/>
  <c r="G71" i="1"/>
  <c r="B63" i="1"/>
  <c r="AC67" i="1"/>
  <c r="AC70" i="1"/>
  <c r="U70" i="1"/>
  <c r="U67" i="1"/>
  <c r="M67" i="1"/>
  <c r="M71" i="1"/>
  <c r="X118" i="1" l="1"/>
  <c r="X126" i="1" s="1"/>
  <c r="U120" i="1"/>
  <c r="U128" i="1" s="1"/>
  <c r="J117" i="1"/>
  <c r="J125" i="1" s="1"/>
  <c r="Y80" i="1"/>
  <c r="W80" i="1"/>
  <c r="V80" i="1"/>
  <c r="Q116" i="1"/>
  <c r="Q124" i="1" s="1"/>
  <c r="G117" i="1"/>
  <c r="G125" i="1" s="1"/>
  <c r="U114" i="1"/>
  <c r="U122" i="1" s="1"/>
  <c r="Y118" i="1"/>
  <c r="Y126" i="1" s="1"/>
  <c r="P116" i="1"/>
  <c r="P124" i="1" s="1"/>
  <c r="AD120" i="1"/>
  <c r="AD128" i="1" s="1"/>
  <c r="L120" i="1"/>
  <c r="L128" i="1" s="1"/>
  <c r="H117" i="1"/>
  <c r="H125" i="1" s="1"/>
  <c r="J116" i="1"/>
  <c r="J124" i="1" s="1"/>
  <c r="S115" i="1"/>
  <c r="S123" i="1" s="1"/>
  <c r="K117" i="1"/>
  <c r="K125" i="1" s="1"/>
  <c r="K114" i="1"/>
  <c r="K122" i="1" s="1"/>
  <c r="AB116" i="1"/>
  <c r="AB124" i="1" s="1"/>
  <c r="Q120" i="1"/>
  <c r="Q128" i="1" s="1"/>
  <c r="X115" i="1"/>
  <c r="X123" i="1" s="1"/>
  <c r="AC116" i="1"/>
  <c r="AC124" i="1" s="1"/>
  <c r="AB118" i="1"/>
  <c r="AB126" i="1" s="1"/>
  <c r="AC120" i="1"/>
  <c r="AC128" i="1" s="1"/>
  <c r="O118" i="1"/>
  <c r="O126" i="1" s="1"/>
  <c r="N116" i="1"/>
  <c r="N124" i="1" s="1"/>
  <c r="R114" i="1"/>
  <c r="R122" i="1" s="1"/>
  <c r="P80" i="1"/>
  <c r="K118" i="1"/>
  <c r="K126" i="1" s="1"/>
  <c r="K80" i="1"/>
  <c r="AB117" i="1"/>
  <c r="AB125" i="1" s="1"/>
  <c r="O115" i="1"/>
  <c r="O123" i="1" s="1"/>
  <c r="I117" i="1"/>
  <c r="I125" i="1" s="1"/>
  <c r="U117" i="1"/>
  <c r="U125" i="1" s="1"/>
  <c r="R116" i="1"/>
  <c r="R124" i="1" s="1"/>
  <c r="N118" i="1"/>
  <c r="N126" i="1" s="1"/>
  <c r="X120" i="1"/>
  <c r="X128" i="1" s="1"/>
  <c r="M118" i="1"/>
  <c r="M126" i="1" s="1"/>
  <c r="R115" i="1"/>
  <c r="R123" i="1" s="1"/>
  <c r="H116" i="1"/>
  <c r="H124" i="1" s="1"/>
  <c r="L118" i="1"/>
  <c r="L126" i="1" s="1"/>
  <c r="S114" i="1"/>
  <c r="S122" i="1" s="1"/>
  <c r="U115" i="1"/>
  <c r="U123" i="1" s="1"/>
  <c r="T114" i="1"/>
  <c r="T122" i="1" s="1"/>
  <c r="I118" i="1"/>
  <c r="I126" i="1" s="1"/>
  <c r="N120" i="1"/>
  <c r="N128" i="1" s="1"/>
  <c r="M120" i="1"/>
  <c r="M128" i="1" s="1"/>
  <c r="V118" i="1"/>
  <c r="V126" i="1" s="1"/>
  <c r="AC80" i="1"/>
  <c r="AA118" i="1"/>
  <c r="AA126" i="1" s="1"/>
  <c r="AD115" i="1"/>
  <c r="AD123" i="1" s="1"/>
  <c r="L80" i="1"/>
  <c r="Z120" i="1"/>
  <c r="Z128" i="1" s="1"/>
  <c r="M116" i="1"/>
  <c r="M124" i="1" s="1"/>
  <c r="S116" i="1"/>
  <c r="S124" i="1" s="1"/>
  <c r="O80" i="1"/>
  <c r="H80" i="1"/>
  <c r="L116" i="1"/>
  <c r="L124" i="1" s="1"/>
  <c r="P120" i="1"/>
  <c r="P128" i="1" s="1"/>
  <c r="U116" i="1"/>
  <c r="U124" i="1" s="1"/>
  <c r="I116" i="1"/>
  <c r="I124" i="1" s="1"/>
  <c r="S117" i="1"/>
  <c r="S125" i="1" s="1"/>
  <c r="T115" i="1"/>
  <c r="T123" i="1" s="1"/>
  <c r="Q118" i="1"/>
  <c r="Q126" i="1" s="1"/>
  <c r="AD116" i="1"/>
  <c r="AD124" i="1" s="1"/>
  <c r="P117" i="1"/>
  <c r="P125" i="1" s="1"/>
  <c r="H122" i="1"/>
  <c r="L115" i="1"/>
  <c r="L123" i="1" s="1"/>
  <c r="AD114" i="1"/>
  <c r="AD122" i="1" s="1"/>
  <c r="W115" i="1"/>
  <c r="W123" i="1" s="1"/>
  <c r="G114" i="1"/>
  <c r="G122" i="1" s="1"/>
  <c r="M117" i="1"/>
  <c r="M125" i="1" s="1"/>
  <c r="M115" i="1"/>
  <c r="M123" i="1" s="1"/>
  <c r="W117" i="1"/>
  <c r="W125" i="1" s="1"/>
  <c r="N80" i="1"/>
  <c r="AD80" i="1"/>
  <c r="Q80" i="1"/>
  <c r="I80" i="1"/>
  <c r="AB80" i="1"/>
  <c r="V117" i="1"/>
  <c r="V125" i="1" s="1"/>
  <c r="O120" i="1"/>
  <c r="O128" i="1" s="1"/>
  <c r="N117" i="1"/>
  <c r="N125" i="1" s="1"/>
  <c r="Q114" i="1"/>
  <c r="Q122" i="1" s="1"/>
  <c r="U118" i="1"/>
  <c r="U126" i="1" s="1"/>
  <c r="O117" i="1"/>
  <c r="O125" i="1" s="1"/>
  <c r="Y114" i="1"/>
  <c r="Y122" i="1" s="1"/>
  <c r="AC117" i="1"/>
  <c r="AC125" i="1" s="1"/>
  <c r="T120" i="1"/>
  <c r="T128" i="1" s="1"/>
  <c r="K115" i="1"/>
  <c r="K123" i="1" s="1"/>
  <c r="W118" i="1"/>
  <c r="W126" i="1" s="1"/>
  <c r="V116" i="1"/>
  <c r="V124" i="1" s="1"/>
  <c r="M80" i="1"/>
  <c r="T117" i="1"/>
  <c r="T125" i="1" s="1"/>
  <c r="S120" i="1"/>
  <c r="S128" i="1" s="1"/>
  <c r="J115" i="1"/>
  <c r="J123" i="1" s="1"/>
  <c r="H118" i="1"/>
  <c r="H126" i="1" s="1"/>
  <c r="Q117" i="1"/>
  <c r="Q125" i="1" s="1"/>
  <c r="J118" i="1"/>
  <c r="J126" i="1" s="1"/>
  <c r="N114" i="1"/>
  <c r="N122" i="1" s="1"/>
  <c r="V120" i="1"/>
  <c r="V128" i="1" s="1"/>
  <c r="Z115" i="1"/>
  <c r="Z123" i="1" s="1"/>
  <c r="AA116" i="1"/>
  <c r="AA124" i="1" s="1"/>
  <c r="S118" i="1"/>
  <c r="S126" i="1" s="1"/>
  <c r="X116" i="1"/>
  <c r="X124" i="1" s="1"/>
  <c r="L117" i="1"/>
  <c r="L125" i="1" s="1"/>
  <c r="N115" i="1"/>
  <c r="N123" i="1" s="1"/>
  <c r="AA114" i="1"/>
  <c r="AA122" i="1" s="1"/>
  <c r="K116" i="1"/>
  <c r="K124" i="1" s="1"/>
  <c r="R118" i="1"/>
  <c r="R126" i="1" s="1"/>
  <c r="AC115" i="1"/>
  <c r="AC123" i="1" s="1"/>
  <c r="Y115" i="1"/>
  <c r="Y123" i="1" s="1"/>
  <c r="O116" i="1"/>
  <c r="O124" i="1" s="1"/>
  <c r="G115" i="1"/>
  <c r="G123" i="1" s="1"/>
  <c r="Z118" i="1"/>
  <c r="Z126" i="1" s="1"/>
  <c r="G118" i="1"/>
  <c r="G126" i="1" s="1"/>
  <c r="Q115" i="1"/>
  <c r="Q123" i="1" s="1"/>
  <c r="I115" i="1"/>
  <c r="I123" i="1" s="1"/>
  <c r="AC118" i="1"/>
  <c r="AC126" i="1" s="1"/>
  <c r="R120" i="1"/>
  <c r="R128" i="1" s="1"/>
  <c r="L114" i="1"/>
  <c r="L122" i="1" s="1"/>
  <c r="Y117" i="1"/>
  <c r="Y125" i="1" s="1"/>
  <c r="AA80" i="1"/>
  <c r="Z114" i="1"/>
  <c r="Z122" i="1" s="1"/>
  <c r="H120" i="1"/>
  <c r="H128" i="1" s="1"/>
  <c r="W116" i="1"/>
  <c r="W124" i="1" s="1"/>
  <c r="P114" i="1"/>
  <c r="P122" i="1" s="1"/>
  <c r="K120" i="1"/>
  <c r="K128" i="1" s="1"/>
  <c r="J114" i="1"/>
  <c r="J122" i="1" s="1"/>
  <c r="X114" i="1"/>
  <c r="X122" i="1" s="1"/>
  <c r="AB120" i="1"/>
  <c r="AB128" i="1" s="1"/>
  <c r="V115" i="1"/>
  <c r="V123" i="1" s="1"/>
  <c r="G116" i="1"/>
  <c r="G124" i="1" s="1"/>
  <c r="O114" i="1"/>
  <c r="O122" i="1" s="1"/>
  <c r="AA115" i="1"/>
  <c r="AA123" i="1" s="1"/>
  <c r="Y120" i="1"/>
  <c r="Y128" i="1" s="1"/>
  <c r="X80" i="1"/>
  <c r="U80" i="1"/>
  <c r="H115" i="1"/>
  <c r="H123" i="1" s="1"/>
  <c r="Z116" i="1"/>
  <c r="Z124" i="1" s="1"/>
  <c r="I120" i="1"/>
  <c r="I128" i="1" s="1"/>
  <c r="W120" i="1"/>
  <c r="W128" i="1" s="1"/>
  <c r="AA117" i="1"/>
  <c r="AA125" i="1" s="1"/>
  <c r="J120" i="1"/>
  <c r="J128" i="1" s="1"/>
  <c r="Z117" i="1"/>
  <c r="Z125" i="1" s="1"/>
  <c r="Y116" i="1"/>
  <c r="Y124" i="1" s="1"/>
  <c r="I114" i="1"/>
  <c r="I122" i="1" s="1"/>
  <c r="R117" i="1"/>
  <c r="R125" i="1" s="1"/>
  <c r="AC114" i="1"/>
  <c r="AC122" i="1" s="1"/>
  <c r="T116" i="1"/>
  <c r="T124" i="1" s="1"/>
  <c r="W114" i="1"/>
  <c r="W122" i="1" s="1"/>
  <c r="T118" i="1"/>
  <c r="T126" i="1" s="1"/>
  <c r="AD117" i="1"/>
  <c r="AD125" i="1" s="1"/>
  <c r="V114" i="1"/>
  <c r="V122" i="1" s="1"/>
  <c r="AB115" i="1"/>
  <c r="AB123" i="1" s="1"/>
  <c r="P118" i="1"/>
  <c r="P126" i="1" s="1"/>
  <c r="X117" i="1"/>
  <c r="X125" i="1" s="1"/>
  <c r="AA120" i="1"/>
  <c r="AA128" i="1" s="1"/>
  <c r="R80" i="1"/>
  <c r="P115" i="1"/>
  <c r="P123" i="1" s="1"/>
  <c r="AD118" i="1"/>
  <c r="AD126" i="1" s="1"/>
  <c r="AB114" i="1"/>
  <c r="AB122" i="1" s="1"/>
  <c r="G68" i="1"/>
  <c r="R8" i="7"/>
  <c r="U8" i="7"/>
  <c r="U103" i="1"/>
  <c r="U111" i="1" s="1"/>
  <c r="U87" i="1"/>
  <c r="U95" i="1" s="1"/>
  <c r="X75" i="1"/>
  <c r="X103" i="1"/>
  <c r="X111" i="1" s="1"/>
  <c r="X87" i="1"/>
  <c r="X95" i="1" s="1"/>
  <c r="AA103" i="1"/>
  <c r="AA111" i="1" s="1"/>
  <c r="AA87" i="1"/>
  <c r="AA95" i="1" s="1"/>
  <c r="R87" i="1"/>
  <c r="R95" i="1" s="1"/>
  <c r="R103" i="1"/>
  <c r="R111" i="1" s="1"/>
  <c r="AB75" i="1"/>
  <c r="AB103" i="1"/>
  <c r="AB111" i="1" s="1"/>
  <c r="AB87" i="1"/>
  <c r="AB95" i="1" s="1"/>
  <c r="AC87" i="1"/>
  <c r="AC95" i="1" s="1"/>
  <c r="AC103" i="1"/>
  <c r="AC111" i="1" s="1"/>
  <c r="K87" i="1"/>
  <c r="K95" i="1" s="1"/>
  <c r="K103" i="1"/>
  <c r="K111" i="1" s="1"/>
  <c r="V87" i="1"/>
  <c r="V95" i="1" s="1"/>
  <c r="V103" i="1"/>
  <c r="V111" i="1" s="1"/>
  <c r="N9" i="7"/>
  <c r="P9" i="7" s="1"/>
  <c r="Q9" i="7" s="1"/>
  <c r="I103" i="1"/>
  <c r="I111" i="1" s="1"/>
  <c r="I87" i="1"/>
  <c r="I95" i="1" s="1"/>
  <c r="H103" i="1"/>
  <c r="H111" i="1" s="1"/>
  <c r="H87" i="1"/>
  <c r="H95" i="1" s="1"/>
  <c r="T75" i="1"/>
  <c r="T87" i="1"/>
  <c r="T95" i="1" s="1"/>
  <c r="T103" i="1"/>
  <c r="T111" i="1" s="1"/>
  <c r="Z87" i="1"/>
  <c r="Z95" i="1" s="1"/>
  <c r="Z103" i="1"/>
  <c r="Z111" i="1" s="1"/>
  <c r="J103" i="1"/>
  <c r="J111" i="1" s="1"/>
  <c r="J87" i="1"/>
  <c r="J95" i="1" s="1"/>
  <c r="W103" i="1"/>
  <c r="W111" i="1" s="1"/>
  <c r="W87" i="1"/>
  <c r="W95" i="1" s="1"/>
  <c r="N75" i="1"/>
  <c r="N87" i="1"/>
  <c r="N95" i="1" s="1"/>
  <c r="N103" i="1"/>
  <c r="N111" i="1" s="1"/>
  <c r="J75" i="1"/>
  <c r="Y75" i="1"/>
  <c r="Y103" i="1"/>
  <c r="Y111" i="1" s="1"/>
  <c r="Y87" i="1"/>
  <c r="Y95" i="1" s="1"/>
  <c r="S87" i="1"/>
  <c r="S95" i="1" s="1"/>
  <c r="S103" i="1"/>
  <c r="S111" i="1" s="1"/>
  <c r="L103" i="1"/>
  <c r="L111" i="1" s="1"/>
  <c r="L87" i="1"/>
  <c r="L95" i="1" s="1"/>
  <c r="G103" i="1"/>
  <c r="G111" i="1" s="1"/>
  <c r="G87" i="1"/>
  <c r="G95" i="1" s="1"/>
  <c r="O103" i="1"/>
  <c r="O111" i="1" s="1"/>
  <c r="O87" i="1"/>
  <c r="O95" i="1" s="1"/>
  <c r="AD87" i="1"/>
  <c r="AD95" i="1" s="1"/>
  <c r="AD103" i="1"/>
  <c r="AD111" i="1" s="1"/>
  <c r="M103" i="1"/>
  <c r="M111" i="1" s="1"/>
  <c r="M87" i="1"/>
  <c r="M95" i="1" s="1"/>
  <c r="Q103" i="1"/>
  <c r="Q111" i="1" s="1"/>
  <c r="Q87" i="1"/>
  <c r="Q95" i="1" s="1"/>
  <c r="P103" i="1"/>
  <c r="P111" i="1" s="1"/>
  <c r="P87" i="1"/>
  <c r="P95" i="1" s="1"/>
  <c r="T8" i="7"/>
  <c r="R6" i="7"/>
  <c r="I75" i="1"/>
  <c r="B78" i="1"/>
  <c r="R75" i="1"/>
  <c r="AA75" i="1"/>
  <c r="L75" i="1"/>
  <c r="S75" i="1"/>
  <c r="R7" i="7"/>
  <c r="J9" i="7"/>
  <c r="L9" i="7" s="1"/>
  <c r="M9" i="7" s="1"/>
  <c r="V75" i="1"/>
  <c r="AD75" i="1"/>
  <c r="T7" i="7"/>
  <c r="I7" i="7"/>
  <c r="U7" i="7" s="1"/>
  <c r="AC75" i="1"/>
  <c r="G75" i="1"/>
  <c r="B67" i="1"/>
  <c r="M75" i="1"/>
  <c r="F9" i="7"/>
  <c r="R4" i="7"/>
  <c r="H4" i="7"/>
  <c r="I6" i="7"/>
  <c r="U6" i="7" s="1"/>
  <c r="T6" i="7"/>
  <c r="W75" i="1"/>
  <c r="M10" i="7"/>
  <c r="U75" i="1"/>
  <c r="O75" i="1"/>
  <c r="H5" i="7"/>
  <c r="R5" i="7"/>
  <c r="N119" i="1" l="1"/>
  <c r="N127" i="1" s="1"/>
  <c r="U119" i="1"/>
  <c r="U127" i="1" s="1"/>
  <c r="M119" i="1"/>
  <c r="M127" i="1" s="1"/>
  <c r="T119" i="1"/>
  <c r="T127" i="1" s="1"/>
  <c r="V119" i="1"/>
  <c r="V127" i="1" s="1"/>
  <c r="Z119" i="1"/>
  <c r="Z127" i="1" s="1"/>
  <c r="AD119" i="1"/>
  <c r="AD127" i="1" s="1"/>
  <c r="S119" i="1"/>
  <c r="S127" i="1" s="1"/>
  <c r="W119" i="1"/>
  <c r="W127" i="1" s="1"/>
  <c r="R119" i="1"/>
  <c r="R127" i="1" s="1"/>
  <c r="O119" i="1"/>
  <c r="O127" i="1" s="1"/>
  <c r="H119" i="1"/>
  <c r="H127" i="1" s="1"/>
  <c r="AA119" i="1"/>
  <c r="AA127" i="1" s="1"/>
  <c r="P119" i="1"/>
  <c r="P127" i="1" s="1"/>
  <c r="Y119" i="1"/>
  <c r="Y127" i="1" s="1"/>
  <c r="K119" i="1"/>
  <c r="K127" i="1" s="1"/>
  <c r="J119" i="1"/>
  <c r="J127" i="1" s="1"/>
  <c r="L119" i="1"/>
  <c r="L127" i="1" s="1"/>
  <c r="Q119" i="1"/>
  <c r="Q127" i="1" s="1"/>
  <c r="I119" i="1"/>
  <c r="I127" i="1" s="1"/>
  <c r="AC119" i="1"/>
  <c r="AC127" i="1" s="1"/>
  <c r="X119" i="1"/>
  <c r="X127" i="1" s="1"/>
  <c r="G119" i="1"/>
  <c r="G127" i="1" s="1"/>
  <c r="AB119" i="1"/>
  <c r="AB127" i="1" s="1"/>
  <c r="F10" i="7"/>
  <c r="B68" i="1"/>
  <c r="G76" i="1"/>
  <c r="G104" i="1"/>
  <c r="G112" i="1" s="1"/>
  <c r="G88" i="1"/>
  <c r="G96" i="1" s="1"/>
  <c r="I4" i="7"/>
  <c r="U4" i="7" s="1"/>
  <c r="T4" i="7"/>
  <c r="H9" i="7"/>
  <c r="R9" i="7"/>
  <c r="I5" i="7"/>
  <c r="U5" i="7" s="1"/>
  <c r="T5" i="7"/>
  <c r="G120" i="1" l="1"/>
  <c r="G128" i="1" s="1"/>
  <c r="B100" i="1"/>
  <c r="H10" i="7"/>
  <c r="R10" i="7"/>
  <c r="I9" i="7"/>
  <c r="U9" i="7" s="1"/>
  <c r="T9" i="7"/>
  <c r="I10" i="7" l="1"/>
  <c r="U10" i="7" s="1"/>
  <c r="T10" i="7"/>
</calcChain>
</file>

<file path=xl/sharedStrings.xml><?xml version="1.0" encoding="utf-8"?>
<sst xmlns="http://schemas.openxmlformats.org/spreadsheetml/2006/main" count="231" uniqueCount="79">
  <si>
    <t>Year</t>
  </si>
  <si>
    <t>Bogota</t>
  </si>
  <si>
    <t>Medellin</t>
  </si>
  <si>
    <t>Cali</t>
  </si>
  <si>
    <t>Cartagena</t>
  </si>
  <si>
    <t>Barranquilla</t>
  </si>
  <si>
    <t>Population</t>
  </si>
  <si>
    <t>%</t>
  </si>
  <si>
    <t>Country</t>
  </si>
  <si>
    <t>Limit of People/Unit</t>
  </si>
  <si>
    <t>Years to limit</t>
  </si>
  <si>
    <t>Annual reduction in stock</t>
  </si>
  <si>
    <t>Replacement units</t>
  </si>
  <si>
    <t>Total New Units</t>
  </si>
  <si>
    <t>Principal  Cities</t>
  </si>
  <si>
    <t>New houses</t>
  </si>
  <si>
    <t>People / Unit</t>
  </si>
  <si>
    <t>Projection</t>
  </si>
  <si>
    <t>Total 5 cities</t>
  </si>
  <si>
    <t>Data</t>
  </si>
  <si>
    <t>Diffference</t>
  </si>
  <si>
    <t>% difference</t>
  </si>
  <si>
    <t>% per year</t>
  </si>
  <si>
    <t>AVG</t>
  </si>
  <si>
    <t>Years to Overcome</t>
  </si>
  <si>
    <t>Housing Units</t>
  </si>
  <si>
    <t>AVG Const $/M2</t>
  </si>
  <si>
    <t>AVG Unit Size</t>
  </si>
  <si>
    <t>AVG Unit CC</t>
  </si>
  <si>
    <t>Current GDP</t>
  </si>
  <si>
    <t xml:space="preserve">Current % of Housing </t>
  </si>
  <si>
    <t>Constrruction in GDP</t>
  </si>
  <si>
    <t>GDP</t>
  </si>
  <si>
    <t>Nominal Projection of GDP</t>
  </si>
  <si>
    <t xml:space="preserve">Current % of </t>
  </si>
  <si>
    <t>Change in GDP</t>
  </si>
  <si>
    <t>Construction in GDP</t>
  </si>
  <si>
    <t>% of housing construction</t>
  </si>
  <si>
    <t>% of construction</t>
  </si>
  <si>
    <t>Bldg Area</t>
  </si>
  <si>
    <t>Avg FAR</t>
  </si>
  <si>
    <t>Housing Area</t>
  </si>
  <si>
    <t>Housing / Built Area Ratio</t>
  </si>
  <si>
    <t>Gross Hectares</t>
  </si>
  <si>
    <t>(by density)</t>
  </si>
  <si>
    <t>(by FAR)</t>
  </si>
  <si>
    <t>Ideal FAR (by Density)</t>
  </si>
  <si>
    <t>Net Hectares</t>
  </si>
  <si>
    <t>Net % in Gross Area</t>
  </si>
  <si>
    <t>5 Cities</t>
  </si>
  <si>
    <t>Colombia</t>
  </si>
  <si>
    <t>Years to start</t>
  </si>
  <si>
    <t>Quant. Deficit 2021</t>
  </si>
  <si>
    <t>Total Population</t>
  </si>
  <si>
    <t>Colombia's Population Growth Rate</t>
  </si>
  <si>
    <t>5 Principal Cities Growth Rate</t>
  </si>
  <si>
    <t>Urban Areas</t>
  </si>
  <si>
    <t>Rural Areas</t>
  </si>
  <si>
    <t>Populated Rural Areas</t>
  </si>
  <si>
    <t>Dispersed Rural Areas</t>
  </si>
  <si>
    <t>Other Country</t>
  </si>
  <si>
    <t>No Information</t>
  </si>
  <si>
    <t>1 Person</t>
  </si>
  <si>
    <t>2 People</t>
  </si>
  <si>
    <t>3 People</t>
  </si>
  <si>
    <t>4 People</t>
  </si>
  <si>
    <t>5+ People</t>
  </si>
  <si>
    <t>Natural Deprication Units</t>
  </si>
  <si>
    <t>Quantiative Deficit Units</t>
  </si>
  <si>
    <t>Required GDP share for housing construction</t>
  </si>
  <si>
    <t>Total required hectares to be developed</t>
  </si>
  <si>
    <t>Years</t>
  </si>
  <si>
    <t>Units Per Gross Hectare</t>
  </si>
  <si>
    <t>Units per Net  Hectare</t>
  </si>
  <si>
    <t>Total Construction Cost</t>
  </si>
  <si>
    <t>% Housing CGF in 2019</t>
  </si>
  <si>
    <t>Capital Formation: new housing %</t>
  </si>
  <si>
    <t>% of Gross Capital formation on Newl Units GDP (2019)</t>
  </si>
  <si>
    <t>Cost Growth 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</si>
</sst>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COP]\ #,##0"/>
    <numFmt numFmtId="165" formatCode="#,###,,\ &quot;M&quot;"/>
    <numFmt numFmtId="166" formatCode="0.000%"/>
    <numFmt numFmtId="167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>
      <alignment wrapText="1"/>
    </xf>
    <xf numFmtId="10" fontId="0" fillId="0" borderId="0" xfId="0" applyNumberFormat="1" applyFont="1" applyFill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2" borderId="7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10" fontId="4" fillId="0" borderId="0" xfId="1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3" fontId="4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4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3" fontId="0" fillId="0" borderId="4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3" fontId="4" fillId="0" borderId="4" xfId="0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3" fontId="0" fillId="0" borderId="10" xfId="0" applyNumberFormat="1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10" fontId="4" fillId="0" borderId="10" xfId="1" applyNumberFormat="1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4" fillId="2" borderId="10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3" fontId="0" fillId="2" borderId="2" xfId="0" applyNumberFormat="1" applyFont="1" applyFill="1" applyBorder="1" applyAlignment="1">
      <alignment horizontal="center"/>
    </xf>
    <xf numFmtId="3" fontId="0" fillId="2" borderId="4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left"/>
    </xf>
    <xf numFmtId="0" fontId="0" fillId="3" borderId="13" xfId="0" applyFont="1" applyFill="1" applyBorder="1"/>
    <xf numFmtId="0" fontId="7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Continuous" vertical="center"/>
    </xf>
    <xf numFmtId="0" fontId="0" fillId="2" borderId="7" xfId="0" applyFont="1" applyFill="1" applyBorder="1" applyAlignment="1">
      <alignment wrapText="1"/>
    </xf>
    <xf numFmtId="0" fontId="7" fillId="3" borderId="8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/>
    </xf>
    <xf numFmtId="0" fontId="0" fillId="2" borderId="12" xfId="0" applyFont="1" applyFill="1" applyBorder="1" applyAlignment="1">
      <alignment wrapText="1"/>
    </xf>
    <xf numFmtId="10" fontId="11" fillId="0" borderId="10" xfId="1" applyNumberFormat="1" applyFont="1" applyFill="1" applyBorder="1" applyAlignment="1">
      <alignment horizontal="center" vertical="center"/>
    </xf>
    <xf numFmtId="10" fontId="11" fillId="0" borderId="0" xfId="1" applyNumberFormat="1" applyFont="1" applyFill="1" applyBorder="1" applyAlignment="1">
      <alignment horizontal="center" vertical="center"/>
    </xf>
    <xf numFmtId="10" fontId="12" fillId="0" borderId="11" xfId="1" applyNumberFormat="1" applyFont="1" applyFill="1" applyBorder="1" applyAlignment="1">
      <alignment horizontal="center" vertical="center"/>
    </xf>
    <xf numFmtId="10" fontId="12" fillId="0" borderId="6" xfId="1" applyNumberFormat="1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2" fontId="12" fillId="0" borderId="11" xfId="0" applyNumberFormat="1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5" borderId="3" xfId="0" applyFont="1" applyFill="1" applyBorder="1" applyAlignment="1">
      <alignment horizontal="left" vertical="center"/>
    </xf>
    <xf numFmtId="0" fontId="0" fillId="5" borderId="5" xfId="0" applyFont="1" applyFill="1" applyBorder="1" applyAlignment="1">
      <alignment horizontal="left" vertical="center"/>
    </xf>
    <xf numFmtId="0" fontId="0" fillId="5" borderId="4" xfId="0" applyFill="1" applyBorder="1"/>
    <xf numFmtId="0" fontId="0" fillId="5" borderId="6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0" fontId="0" fillId="5" borderId="12" xfId="0" applyFont="1" applyFill="1" applyBorder="1" applyAlignment="1">
      <alignment horizontal="left" vertical="center"/>
    </xf>
    <xf numFmtId="0" fontId="0" fillId="5" borderId="13" xfId="0" applyFill="1" applyBorder="1"/>
    <xf numFmtId="3" fontId="4" fillId="0" borderId="14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10" fontId="4" fillId="0" borderId="2" xfId="1" applyNumberFormat="1" applyFont="1" applyBorder="1" applyAlignment="1">
      <alignment horizontal="center" vertical="center"/>
    </xf>
    <xf numFmtId="10" fontId="4" fillId="0" borderId="4" xfId="1" applyNumberFormat="1" applyFont="1" applyBorder="1" applyAlignment="1">
      <alignment horizontal="center" vertical="center"/>
    </xf>
    <xf numFmtId="10" fontId="4" fillId="0" borderId="6" xfId="1" applyNumberFormat="1" applyFont="1" applyBorder="1" applyAlignment="1">
      <alignment horizontal="center" vertical="center"/>
    </xf>
    <xf numFmtId="10" fontId="4" fillId="0" borderId="13" xfId="1" applyNumberFormat="1" applyFont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3" xfId="0" applyFill="1" applyBorder="1"/>
    <xf numFmtId="0" fontId="0" fillId="2" borderId="15" xfId="0" applyFill="1" applyBorder="1"/>
    <xf numFmtId="0" fontId="13" fillId="0" borderId="9" xfId="0" applyFont="1" applyBorder="1" applyAlignment="1">
      <alignment horizontal="center"/>
    </xf>
    <xf numFmtId="0" fontId="0" fillId="2" borderId="15" xfId="0" applyFont="1" applyFill="1" applyBorder="1" applyAlignment="1">
      <alignment wrapText="1"/>
    </xf>
    <xf numFmtId="10" fontId="13" fillId="0" borderId="15" xfId="0" applyNumberFormat="1" applyFont="1" applyFill="1" applyBorder="1" applyAlignment="1">
      <alignment horizontal="center" vertical="center"/>
    </xf>
    <xf numFmtId="10" fontId="4" fillId="0" borderId="15" xfId="1" applyNumberFormat="1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3" fontId="0" fillId="6" borderId="0" xfId="0" applyNumberFormat="1" applyFill="1" applyBorder="1" applyAlignment="1">
      <alignment horizontal="center" vertical="center"/>
    </xf>
    <xf numFmtId="3" fontId="9" fillId="6" borderId="0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/>
    </xf>
    <xf numFmtId="10" fontId="4" fillId="6" borderId="2" xfId="1" applyNumberFormat="1" applyFont="1" applyFill="1" applyBorder="1" applyAlignment="1">
      <alignment horizontal="center" vertical="center"/>
    </xf>
    <xf numFmtId="10" fontId="4" fillId="6" borderId="4" xfId="1" applyNumberFormat="1" applyFont="1" applyFill="1" applyBorder="1" applyAlignment="1">
      <alignment horizontal="center" vertical="center"/>
    </xf>
    <xf numFmtId="3" fontId="0" fillId="6" borderId="11" xfId="0" applyNumberFormat="1" applyFill="1" applyBorder="1" applyAlignment="1">
      <alignment horizontal="center" vertical="center"/>
    </xf>
    <xf numFmtId="3" fontId="9" fillId="6" borderId="11" xfId="0" applyNumberFormat="1" applyFont="1" applyFill="1" applyBorder="1" applyAlignment="1">
      <alignment horizontal="center" vertical="center"/>
    </xf>
    <xf numFmtId="3" fontId="4" fillId="6" borderId="11" xfId="0" applyNumberFormat="1" applyFont="1" applyFill="1" applyBorder="1" applyAlignment="1">
      <alignment horizontal="center" vertical="center"/>
    </xf>
    <xf numFmtId="10" fontId="4" fillId="6" borderId="6" xfId="1" applyNumberFormat="1" applyFont="1" applyFill="1" applyBorder="1" applyAlignment="1">
      <alignment horizontal="center" vertical="center"/>
    </xf>
    <xf numFmtId="3" fontId="4" fillId="6" borderId="14" xfId="0" applyNumberFormat="1" applyFont="1" applyFill="1" applyBorder="1" applyAlignment="1">
      <alignment horizontal="center" vertical="center"/>
    </xf>
    <xf numFmtId="3" fontId="9" fillId="6" borderId="14" xfId="0" applyNumberFormat="1" applyFont="1" applyFill="1" applyBorder="1" applyAlignment="1">
      <alignment horizontal="center" vertical="center"/>
    </xf>
    <xf numFmtId="10" fontId="4" fillId="6" borderId="13" xfId="1" applyNumberFormat="1" applyFont="1" applyFill="1" applyBorder="1" applyAlignment="1">
      <alignment horizontal="center" vertical="center"/>
    </xf>
    <xf numFmtId="0" fontId="0" fillId="0" borderId="4" xfId="0" applyFont="1" applyBorder="1"/>
    <xf numFmtId="0" fontId="0" fillId="0" borderId="3" xfId="0" applyFont="1" applyFill="1" applyBorder="1"/>
    <xf numFmtId="0" fontId="0" fillId="0" borderId="1" xfId="0" applyFont="1" applyFill="1" applyBorder="1"/>
    <xf numFmtId="0" fontId="0" fillId="0" borderId="5" xfId="0" applyFont="1" applyFill="1" applyBorder="1"/>
    <xf numFmtId="3" fontId="8" fillId="2" borderId="1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11" fillId="6" borderId="0" xfId="0" applyNumberFormat="1" applyFont="1" applyFill="1" applyBorder="1" applyAlignment="1">
      <alignment horizontal="center" vertical="center"/>
    </xf>
    <xf numFmtId="0" fontId="0" fillId="2" borderId="7" xfId="0" applyFill="1" applyBorder="1"/>
    <xf numFmtId="164" fontId="13" fillId="0" borderId="2" xfId="2" applyNumberFormat="1" applyFont="1" applyFill="1" applyBorder="1" applyAlignment="1">
      <alignment horizontal="center"/>
    </xf>
    <xf numFmtId="0" fontId="0" fillId="2" borderId="8" xfId="0" applyFill="1" applyBorder="1"/>
    <xf numFmtId="0" fontId="13" fillId="0" borderId="4" xfId="0" applyFont="1" applyBorder="1" applyAlignment="1">
      <alignment horizontal="center"/>
    </xf>
    <xf numFmtId="0" fontId="0" fillId="2" borderId="9" xfId="0" applyFill="1" applyBorder="1"/>
    <xf numFmtId="164" fontId="4" fillId="0" borderId="6" xfId="2" applyNumberFormat="1" applyFont="1" applyFill="1" applyBorder="1" applyAlignment="1">
      <alignment horizontal="center"/>
    </xf>
    <xf numFmtId="0" fontId="0" fillId="0" borderId="7" xfId="0" applyBorder="1"/>
    <xf numFmtId="10" fontId="4" fillId="0" borderId="9" xfId="1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/>
    </xf>
    <xf numFmtId="0" fontId="0" fillId="4" borderId="7" xfId="0" applyFill="1" applyBorder="1"/>
    <xf numFmtId="0" fontId="0" fillId="3" borderId="8" xfId="0" applyFill="1" applyBorder="1"/>
    <xf numFmtId="0" fontId="0" fillId="4" borderId="8" xfId="0" applyFill="1" applyBorder="1"/>
    <xf numFmtId="164" fontId="11" fillId="0" borderId="0" xfId="2" applyNumberFormat="1" applyFont="1" applyFill="1" applyBorder="1" applyAlignment="1">
      <alignment horizontal="center"/>
    </xf>
    <xf numFmtId="10" fontId="9" fillId="0" borderId="0" xfId="1" applyNumberFormat="1" applyFont="1" applyFill="1" applyBorder="1" applyAlignment="1">
      <alignment horizontal="center" vertical="center"/>
    </xf>
    <xf numFmtId="10" fontId="13" fillId="0" borderId="9" xfId="1" applyNumberFormat="1" applyFont="1" applyFill="1" applyBorder="1" applyAlignment="1">
      <alignment horizontal="center" vertical="center"/>
    </xf>
    <xf numFmtId="10" fontId="4" fillId="2" borderId="0" xfId="1" applyNumberFormat="1" applyFont="1" applyFill="1" applyBorder="1" applyAlignment="1">
      <alignment horizontal="center" vertical="center"/>
    </xf>
    <xf numFmtId="10" fontId="4" fillId="2" borderId="4" xfId="1" applyNumberFormat="1" applyFont="1" applyFill="1" applyBorder="1" applyAlignment="1">
      <alignment horizontal="center" vertical="center"/>
    </xf>
    <xf numFmtId="165" fontId="14" fillId="0" borderId="10" xfId="2" applyNumberFormat="1" applyFont="1" applyFill="1" applyBorder="1" applyAlignment="1">
      <alignment horizontal="center"/>
    </xf>
    <xf numFmtId="165" fontId="13" fillId="0" borderId="15" xfId="2" applyNumberFormat="1" applyFont="1" applyFill="1" applyBorder="1" applyAlignment="1">
      <alignment horizontal="center"/>
    </xf>
    <xf numFmtId="165" fontId="11" fillId="0" borderId="10" xfId="2" applyNumberFormat="1" applyFont="1" applyFill="1" applyBorder="1" applyAlignment="1">
      <alignment horizontal="center"/>
    </xf>
    <xf numFmtId="165" fontId="4" fillId="0" borderId="10" xfId="2" applyNumberFormat="1" applyFont="1" applyFill="1" applyBorder="1" applyAlignment="1">
      <alignment horizontal="center"/>
    </xf>
    <xf numFmtId="165" fontId="4" fillId="0" borderId="2" xfId="2" applyNumberFormat="1" applyFont="1" applyFill="1" applyBorder="1" applyAlignment="1">
      <alignment horizontal="center"/>
    </xf>
    <xf numFmtId="10" fontId="13" fillId="0" borderId="15" xfId="1" applyNumberFormat="1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"/>
    </xf>
    <xf numFmtId="165" fontId="4" fillId="0" borderId="4" xfId="2" applyNumberFormat="1" applyFont="1" applyFill="1" applyBorder="1" applyAlignment="1">
      <alignment horizontal="center"/>
    </xf>
    <xf numFmtId="165" fontId="5" fillId="0" borderId="0" xfId="2" applyNumberFormat="1" applyFont="1" applyFill="1" applyBorder="1" applyAlignment="1">
      <alignment horizontal="center"/>
    </xf>
    <xf numFmtId="165" fontId="5" fillId="0" borderId="4" xfId="2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 vertical="center"/>
    </xf>
    <xf numFmtId="165" fontId="5" fillId="0" borderId="11" xfId="2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 vertical="center"/>
    </xf>
    <xf numFmtId="0" fontId="0" fillId="0" borderId="0" xfId="0" applyFill="1"/>
    <xf numFmtId="3" fontId="5" fillId="0" borderId="4" xfId="0" applyNumberFormat="1" applyFont="1" applyFill="1" applyBorder="1" applyAlignment="1">
      <alignment horizontal="center" vertical="center"/>
    </xf>
    <xf numFmtId="9" fontId="13" fillId="0" borderId="15" xfId="0" applyNumberFormat="1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0" fillId="4" borderId="15" xfId="0" applyFill="1" applyBorder="1"/>
    <xf numFmtId="10" fontId="0" fillId="0" borderId="0" xfId="1" applyNumberFormat="1" applyFont="1" applyFill="1" applyBorder="1" applyAlignment="1">
      <alignment horizontal="center" vertical="center"/>
    </xf>
    <xf numFmtId="10" fontId="0" fillId="0" borderId="13" xfId="1" applyNumberFormat="1" applyFont="1" applyFill="1" applyBorder="1" applyAlignment="1">
      <alignment horizontal="center" vertical="center"/>
    </xf>
    <xf numFmtId="10" fontId="0" fillId="0" borderId="0" xfId="0" applyNumberFormat="1" applyFont="1" applyFill="1" applyBorder="1" applyAlignment="1">
      <alignment horizontal="center"/>
    </xf>
    <xf numFmtId="10" fontId="0" fillId="0" borderId="13" xfId="0" applyNumberFormat="1" applyFont="1" applyFill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6" fillId="3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166" fontId="15" fillId="0" borderId="0" xfId="1" applyNumberFormat="1" applyFont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15" fillId="0" borderId="11" xfId="0" applyFont="1" applyBorder="1" applyAlignment="1">
      <alignment horizontal="left"/>
    </xf>
    <xf numFmtId="0" fontId="15" fillId="0" borderId="0" xfId="0" applyFont="1"/>
    <xf numFmtId="10" fontId="15" fillId="0" borderId="0" xfId="0" applyNumberFormat="1" applyFont="1"/>
    <xf numFmtId="9" fontId="15" fillId="0" borderId="0" xfId="0" applyNumberFormat="1" applyFont="1"/>
    <xf numFmtId="9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43" fontId="0" fillId="0" borderId="0" xfId="3" applyFont="1"/>
    <xf numFmtId="167" fontId="4" fillId="0" borderId="0" xfId="3" applyNumberFormat="1" applyFont="1"/>
    <xf numFmtId="167" fontId="4" fillId="0" borderId="0" xfId="3" applyNumberFormat="1" applyFont="1" applyFill="1" applyBorder="1" applyAlignment="1">
      <alignment horizontal="center" vertical="center"/>
    </xf>
    <xf numFmtId="0" fontId="0" fillId="6" borderId="0" xfId="0" applyFill="1" applyBorder="1"/>
    <xf numFmtId="0" fontId="13" fillId="6" borderId="0" xfId="0" applyFont="1" applyFill="1" applyBorder="1" applyAlignment="1">
      <alignment horizontal="center"/>
    </xf>
    <xf numFmtId="9" fontId="13" fillId="6" borderId="0" xfId="0" applyNumberFormat="1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0" fillId="0" borderId="15" xfId="0" applyBorder="1"/>
    <xf numFmtId="0" fontId="0" fillId="2" borderId="8" xfId="0" applyFont="1" applyFill="1" applyBorder="1"/>
    <xf numFmtId="0" fontId="0" fillId="2" borderId="8" xfId="0" applyFill="1" applyBorder="1" applyAlignment="1">
      <alignment wrapText="1"/>
    </xf>
    <xf numFmtId="0" fontId="0" fillId="7" borderId="0" xfId="0" applyFill="1" applyAlignment="1">
      <alignment vertical="center" wrapText="1"/>
    </xf>
    <xf numFmtId="3" fontId="4" fillId="7" borderId="0" xfId="2" applyNumberFormat="1" applyFont="1" applyFill="1" applyBorder="1" applyAlignment="1">
      <alignment horizontal="center" vertical="center" wrapText="1"/>
    </xf>
    <xf numFmtId="0" fontId="4" fillId="7" borderId="0" xfId="2" applyNumberFormat="1" applyFont="1" applyFill="1" applyBorder="1" applyAlignment="1">
      <alignment horizontal="center" vertical="center" wrapText="1"/>
    </xf>
  </cellXfs>
  <cellStyles count="4">
    <cellStyle name="Comma" xfId="3" builtinId="3"/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90000"/>
      <color rgb="FFD5784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Colombian Population Growth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'Charts 1'!$C$2</c:f>
              <c:strCache>
                <c:ptCount val="1"/>
                <c:pt idx="0">
                  <c:v>Total Population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'Charts 1'!$B$3:$B$23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'Charts 1'!$C$3:$C$23</c:f>
              <c:numCache>
                <c:formatCode>General</c:formatCode>
                <c:ptCount val="21"/>
                <c:pt idx="0">
                  <c:v>51609474</c:v>
                </c:pt>
                <c:pt idx="1">
                  <c:v>52156254</c:v>
                </c:pt>
                <c:pt idx="2">
                  <c:v>52691440</c:v>
                </c:pt>
                <c:pt idx="3">
                  <c:v>53216592</c:v>
                </c:pt>
                <c:pt idx="4">
                  <c:v>53732415</c:v>
                </c:pt>
                <c:pt idx="5">
                  <c:v>54237754</c:v>
                </c:pt>
                <c:pt idx="6">
                  <c:v>54731186</c:v>
                </c:pt>
                <c:pt idx="7">
                  <c:v>55211258</c:v>
                </c:pt>
                <c:pt idx="8">
                  <c:v>55678083</c:v>
                </c:pt>
                <c:pt idx="9">
                  <c:v>56131842</c:v>
                </c:pt>
                <c:pt idx="10">
                  <c:v>56571697</c:v>
                </c:pt>
                <c:pt idx="11">
                  <c:v>56997149</c:v>
                </c:pt>
                <c:pt idx="12">
                  <c:v>57407759</c:v>
                </c:pt>
                <c:pt idx="13">
                  <c:v>57804147</c:v>
                </c:pt>
                <c:pt idx="14">
                  <c:v>58186418</c:v>
                </c:pt>
                <c:pt idx="15">
                  <c:v>58553761</c:v>
                </c:pt>
                <c:pt idx="16">
                  <c:v>58905906</c:v>
                </c:pt>
                <c:pt idx="17">
                  <c:v>59242615</c:v>
                </c:pt>
                <c:pt idx="18">
                  <c:v>59564397</c:v>
                </c:pt>
                <c:pt idx="19">
                  <c:v>59871761</c:v>
                </c:pt>
                <c:pt idx="20">
                  <c:v>60164524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8F-47C5-A189-57694713B0C8}"/>
            </c:ext>
          </c:extLst>
        </c:ser>
        <c:ser>
          <c:idx val="0"/>
          <c:order val="1"/>
          <c:tx>
            <c:strRef>
              <c:f>'Charts 1'!$C$2</c:f>
              <c:strCache>
                <c:ptCount val="1"/>
                <c:pt idx="0">
                  <c:v>Total Population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'Charts 1'!$B$3:$B$23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'Charts 1'!$C$3:$C$23</c:f>
              <c:numCache>
                <c:formatCode>General</c:formatCode>
                <c:ptCount val="21"/>
                <c:pt idx="0">
                  <c:v>51609474</c:v>
                </c:pt>
                <c:pt idx="1">
                  <c:v>52156254</c:v>
                </c:pt>
                <c:pt idx="2">
                  <c:v>52691440</c:v>
                </c:pt>
                <c:pt idx="3">
                  <c:v>53216592</c:v>
                </c:pt>
                <c:pt idx="4">
                  <c:v>53732415</c:v>
                </c:pt>
                <c:pt idx="5">
                  <c:v>54237754</c:v>
                </c:pt>
                <c:pt idx="6">
                  <c:v>54731186</c:v>
                </c:pt>
                <c:pt idx="7">
                  <c:v>55211258</c:v>
                </c:pt>
                <c:pt idx="8">
                  <c:v>55678083</c:v>
                </c:pt>
                <c:pt idx="9">
                  <c:v>56131842</c:v>
                </c:pt>
                <c:pt idx="10">
                  <c:v>56571697</c:v>
                </c:pt>
                <c:pt idx="11">
                  <c:v>56997149</c:v>
                </c:pt>
                <c:pt idx="12">
                  <c:v>57407759</c:v>
                </c:pt>
                <c:pt idx="13">
                  <c:v>57804147</c:v>
                </c:pt>
                <c:pt idx="14">
                  <c:v>58186418</c:v>
                </c:pt>
                <c:pt idx="15">
                  <c:v>58553761</c:v>
                </c:pt>
                <c:pt idx="16">
                  <c:v>58905906</c:v>
                </c:pt>
                <c:pt idx="17">
                  <c:v>59242615</c:v>
                </c:pt>
                <c:pt idx="18">
                  <c:v>59564397</c:v>
                </c:pt>
                <c:pt idx="19">
                  <c:v>59871761</c:v>
                </c:pt>
                <c:pt idx="20">
                  <c:v>60164524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8F-47C5-A189-57694713B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548416"/>
        <c:axId val="563547584"/>
      </c:lineChart>
      <c:catAx>
        <c:axId val="56354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63547584"/>
        <c:crosses val="autoZero"/>
        <c:auto val="1"/>
        <c:lblAlgn val="ctr"/>
        <c:lblOffset val="100"/>
        <c:noMultiLvlLbl val="0"/>
      </c:catAx>
      <c:valAx>
        <c:axId val="56354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6354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'Charts 1'!$AJ$30</c:f>
              <c:strCache>
                <c:ptCount val="1"/>
                <c:pt idx="0">
                  <c:v>Total Population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'Charts 1'!$AI$31:$AI$38</c:f>
              <c:numCache>
                <c:formatCode>General</c:formatCode>
                <c:ptCount val="8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2020</c:v>
                </c:pt>
              </c:numCache>
            </c:numRef>
          </c:cat>
          <c:val>
            <c:numRef>
              <c:f>'Charts 1'!$AJ$31:$AJ$38</c:f>
              <c:numCache>
                <c:formatCode>General</c:formatCode>
                <c:ptCount val="8"/>
                <c:pt idx="0">
                  <c:v>15</c:v>
                </c:pt>
                <c:pt idx="1">
                  <c:v>16.056999999999999</c:v>
                </c:pt>
                <c:pt idx="2">
                  <c:v>21.48</c:v>
                </c:pt>
                <c:pt idx="3">
                  <c:v>26.9</c:v>
                </c:pt>
                <c:pt idx="4">
                  <c:v>33.101999999999997</c:v>
                </c:pt>
                <c:pt idx="5">
                  <c:v>39.628999999999998</c:v>
                </c:pt>
                <c:pt idx="6">
                  <c:v>45.222000000000001</c:v>
                </c:pt>
                <c:pt idx="7">
                  <c:v>50.881999999999998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7-457F-A2F2-46370AB31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9506112"/>
        <c:axId val="1999500288"/>
      </c:barChart>
      <c:lineChart>
        <c:grouping val="standard"/>
        <c:varyColors val="0"/>
        <c:ser>
          <c:idx val="1"/>
          <c:order val="1"/>
          <c:tx>
            <c:strRef>
              <c:f>'Charts 1'!$AK$30</c:f>
              <c:strCache>
                <c:ptCount val="1"/>
                <c:pt idx="0">
                  <c:v>Colombia's Population Growth Rate</c:v>
                </c:pt>
              </c:strCache>
            </c:strRef>
          </c:tx>
          <c:spPr>
            <a:ln w="28575" cap="rnd">
              <a:solidFill>
                <a:srgbClr val="D57849"/>
              </a:solidFill>
              <a:round/>
            </a:ln>
            <a:effectLst/>
          </c:spPr>
          <c:marker>
            <c:symbol val="none"/>
          </c:marker>
          <c:cat>
            <c:numRef>
              <c:f>'Charts 1'!$AI$31:$AI$38</c:f>
              <c:numCache>
                <c:formatCode>General</c:formatCode>
                <c:ptCount val="8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2020</c:v>
                </c:pt>
              </c:numCache>
            </c:numRef>
          </c:cat>
          <c:val>
            <c:numRef>
              <c:f>'Charts 1'!$AK$31:$AK$38</c:f>
              <c:numCache>
                <c:formatCode>0.00%</c:formatCode>
                <c:ptCount val="8"/>
                <c:pt idx="0">
                  <c:v>3.2000000000000001E-2</c:v>
                </c:pt>
                <c:pt idx="1">
                  <c:v>3.1E-2</c:v>
                </c:pt>
                <c:pt idx="2">
                  <c:v>2.5000000000000001E-2</c:v>
                </c:pt>
                <c:pt idx="3">
                  <c:v>2.1999999999999999E-2</c:v>
                </c:pt>
                <c:pt idx="4" formatCode="0%">
                  <c:v>0.02</c:v>
                </c:pt>
                <c:pt idx="5">
                  <c:v>1.6E-2</c:v>
                </c:pt>
                <c:pt idx="6">
                  <c:v>1.0999999999999999E-2</c:v>
                </c:pt>
                <c:pt idx="7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D7-457F-A2F2-46370AB31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512352"/>
        <c:axId val="1999521088"/>
      </c:lineChart>
      <c:catAx>
        <c:axId val="199950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99500288"/>
        <c:crosses val="autoZero"/>
        <c:auto val="1"/>
        <c:lblAlgn val="ctr"/>
        <c:lblOffset val="100"/>
        <c:noMultiLvlLbl val="0"/>
      </c:catAx>
      <c:valAx>
        <c:axId val="199950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99506112"/>
        <c:crosses val="autoZero"/>
        <c:crossBetween val="between"/>
      </c:valAx>
      <c:valAx>
        <c:axId val="1999521088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99512352"/>
        <c:crosses val="max"/>
        <c:crossBetween val="between"/>
      </c:valAx>
      <c:catAx>
        <c:axId val="1999512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9521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Population 0-14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B9-4C5F-B073-65866BF1F885}"/>
              </c:ext>
            </c:extLst>
          </c:dPt>
          <c:dPt>
            <c:idx val="1"/>
            <c:invertIfNegative val="0"/>
            <c:bubble3D val="0"/>
            <c:spPr>
              <a:solidFill>
                <a:srgbClr val="D5784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BB9-4C5F-B073-65866BF1F885}"/>
              </c:ext>
            </c:extLst>
          </c:dPt>
          <c:cat>
            <c:numRef>
              <c:f>'Charts 1'!$AQ$51:$AR$51</c:f>
              <c:numCache>
                <c:formatCode>General</c:formatCode>
                <c:ptCount val="2"/>
                <c:pt idx="0">
                  <c:v>2005</c:v>
                </c:pt>
                <c:pt idx="1">
                  <c:v>2018</c:v>
                </c:pt>
              </c:numCache>
            </c:numRef>
          </c:cat>
          <c:val>
            <c:numRef>
              <c:f>'Charts 1'!$AQ$52:$AR$52</c:f>
              <c:numCache>
                <c:formatCode>0.00%</c:formatCode>
                <c:ptCount val="2"/>
                <c:pt idx="0">
                  <c:v>0.307</c:v>
                </c:pt>
                <c:pt idx="1">
                  <c:v>0.22600000000000001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9-4C5F-B073-65866BF1F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9625088"/>
        <c:axId val="1999612608"/>
      </c:barChart>
      <c:catAx>
        <c:axId val="199962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612608"/>
        <c:crosses val="autoZero"/>
        <c:auto val="1"/>
        <c:lblAlgn val="ctr"/>
        <c:lblOffset val="100"/>
        <c:noMultiLvlLbl val="0"/>
      </c:catAx>
      <c:valAx>
        <c:axId val="199961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62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Population</a:t>
            </a:r>
            <a:r>
              <a:rPr lang="en-US" baseline="0"/>
              <a:t> 15-64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5A-4573-9447-DF4933A643C7}"/>
              </c:ext>
            </c:extLst>
          </c:dPt>
          <c:dPt>
            <c:idx val="1"/>
            <c:invertIfNegative val="0"/>
            <c:bubble3D val="0"/>
            <c:spPr>
              <a:solidFill>
                <a:srgbClr val="D5784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C5A-4573-9447-DF4933A643C7}"/>
              </c:ext>
            </c:extLst>
          </c:dPt>
          <c:cat>
            <c:numRef>
              <c:f>'Charts 1'!$AT$51:$AU$51</c:f>
              <c:numCache>
                <c:formatCode>General</c:formatCode>
                <c:ptCount val="2"/>
                <c:pt idx="0">
                  <c:v>2005</c:v>
                </c:pt>
                <c:pt idx="1">
                  <c:v>2018</c:v>
                </c:pt>
              </c:numCache>
            </c:numRef>
          </c:cat>
          <c:val>
            <c:numRef>
              <c:f>'Charts 1'!$AT$52:$AU$52</c:f>
              <c:numCache>
                <c:formatCode>0.00%</c:formatCode>
                <c:ptCount val="2"/>
                <c:pt idx="0" formatCode="0%">
                  <c:v>0.63</c:v>
                </c:pt>
                <c:pt idx="1">
                  <c:v>0.68200000000000005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A-4573-9447-DF4933A64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2034832"/>
        <c:axId val="1712048560"/>
      </c:barChart>
      <c:catAx>
        <c:axId val="171203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2048560"/>
        <c:crosses val="autoZero"/>
        <c:auto val="1"/>
        <c:lblAlgn val="ctr"/>
        <c:lblOffset val="100"/>
        <c:noMultiLvlLbl val="0"/>
      </c:catAx>
      <c:valAx>
        <c:axId val="171204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203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Population 65+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9A-452B-B5CF-D251411B4AB9}"/>
              </c:ext>
            </c:extLst>
          </c:dPt>
          <c:dPt>
            <c:idx val="1"/>
            <c:invertIfNegative val="0"/>
            <c:bubble3D val="0"/>
            <c:spPr>
              <a:solidFill>
                <a:srgbClr val="D5784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39A-452B-B5CF-D251411B4AB9}"/>
              </c:ext>
            </c:extLst>
          </c:dPt>
          <c:cat>
            <c:numRef>
              <c:f>'Charts 1'!$AW$51:$AX$51</c:f>
              <c:numCache>
                <c:formatCode>General</c:formatCode>
                <c:ptCount val="2"/>
                <c:pt idx="0">
                  <c:v>2005</c:v>
                </c:pt>
                <c:pt idx="1">
                  <c:v>2018</c:v>
                </c:pt>
              </c:numCache>
            </c:numRef>
          </c:cat>
          <c:val>
            <c:numRef>
              <c:f>'Charts 1'!$AW$52:$AX$52</c:f>
              <c:numCache>
                <c:formatCode>0.00%</c:formatCode>
                <c:ptCount val="2"/>
                <c:pt idx="0">
                  <c:v>6.3E-2</c:v>
                </c:pt>
                <c:pt idx="1">
                  <c:v>9.0999999999999998E-2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A-452B-B5CF-D251411B4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9513600"/>
        <c:axId val="1999510688"/>
      </c:barChart>
      <c:catAx>
        <c:axId val="199951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510688"/>
        <c:crosses val="autoZero"/>
        <c:auto val="1"/>
        <c:lblAlgn val="ctr"/>
        <c:lblOffset val="100"/>
        <c:noMultiLvlLbl val="0"/>
      </c:catAx>
      <c:valAx>
        <c:axId val="199951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51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2005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'Charts 1'!$AS$69</c:f>
              <c:strCache>
                <c:ptCount val="1"/>
                <c:pt idx="0">
                  <c:v>Urban Areas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4D-42DA-B74F-3DEDED92AA18}"/>
              </c:ext>
            </c:extLst>
          </c:dPt>
          <c:val>
            <c:numRef>
              <c:f>'Charts 1'!$AS$70</c:f>
              <c:numCache>
                <c:formatCode>0%</c:formatCode>
                <c:ptCount val="1"/>
                <c:pt idx="0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D-42DA-B74F-3DEDED92AA18}"/>
            </c:ext>
          </c:extLst>
        </c:ser>
        <c:ser>
          <c:idx val="1"/>
          <c:order val="1"/>
          <c:tx>
            <c:strRef>
              <c:f>'Charts 1'!$AT$69</c:f>
              <c:strCache>
                <c:ptCount val="1"/>
                <c:pt idx="0">
                  <c:v>Rural Areas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'Charts 1'!$AT$70</c:f>
              <c:numCache>
                <c:formatCode>0%</c:formatCode>
                <c:ptCount val="1"/>
                <c:pt idx="0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4D-42DA-B74F-3DEDED92A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9506528"/>
        <c:axId val="1999507776"/>
      </c:barChart>
      <c:catAx>
        <c:axId val="199950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99507776"/>
        <c:crosses val="autoZero"/>
        <c:auto val="1"/>
        <c:lblAlgn val="ctr"/>
        <c:lblOffset val="100"/>
        <c:noMultiLvlLbl val="0"/>
      </c:catAx>
      <c:valAx>
        <c:axId val="199950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50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'Charts 1'!$AV$69</c:f>
              <c:strCache>
                <c:ptCount val="1"/>
                <c:pt idx="0">
                  <c:v>Urban Areas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'Charts 1'!$AV$70</c:f>
              <c:numCache>
                <c:formatCode>0.00%</c:formatCode>
                <c:ptCount val="1"/>
                <c:pt idx="0">
                  <c:v>0.77100000000000002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6-4AD2-9F61-C53D914EF731}"/>
            </c:ext>
          </c:extLst>
        </c:ser>
        <c:ser>
          <c:idx val="1"/>
          <c:order val="1"/>
          <c:tx>
            <c:strRef>
              <c:f>'Charts 1'!$AW$69</c:f>
              <c:strCache>
                <c:ptCount val="1"/>
                <c:pt idx="0">
                  <c:v>Populated Rural Areas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896-4AD2-9F61-C53D914EF731}"/>
              </c:ext>
            </c:extLst>
          </c:dPt>
          <c:val>
            <c:numRef>
              <c:f>'Charts 1'!$AW$70</c:f>
              <c:numCache>
                <c:formatCode>0.00%</c:formatCode>
                <c:ptCount val="1"/>
                <c:pt idx="0">
                  <c:v>7.0999999999999994E-2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96-4AD2-9F61-C53D914EF731}"/>
            </c:ext>
          </c:extLst>
        </c:ser>
        <c:ser>
          <c:idx val="2"/>
          <c:order val="2"/>
          <c:tx>
            <c:strRef>
              <c:f>'Charts 1'!$AX$69</c:f>
              <c:strCache>
                <c:ptCount val="1"/>
                <c:pt idx="0">
                  <c:v>Dispersed Rural Areas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'Charts 1'!$AX$70</c:f>
              <c:numCache>
                <c:formatCode>0.00%</c:formatCode>
                <c:ptCount val="1"/>
                <c:pt idx="0">
                  <c:v>0.158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96-4AD2-9F61-C53D914EF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9572256"/>
        <c:axId val="1999555616"/>
      </c:barChart>
      <c:catAx>
        <c:axId val="19995722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99555616"/>
        <c:crosses val="autoZero"/>
        <c:auto val="1"/>
        <c:lblAlgn val="ctr"/>
        <c:lblOffset val="100"/>
        <c:noMultiLvlLbl val="0"/>
      </c:catAx>
      <c:valAx>
        <c:axId val="1999555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57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2005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AB0-4172-A194-43BCD3F1F0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B5-4676-823F-92B703A1E9C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AB0-4172-A194-43BCD3F1F0C3}"/>
              </c:ext>
            </c:extLst>
          </c:dPt>
          <c:cat>
            <c:strRef>
              <c:f>'Charts 1'!$AS$84:$AU$84</c:f>
              <c:strCache>
                <c:ptCount val="3"/>
                <c:pt idx="0">
                  <c:v>Colombia</c:v>
                </c:pt>
                <c:pt idx="1">
                  <c:v>Other Country</c:v>
                </c:pt>
                <c:pt idx="2">
                  <c:v>No Information</c:v>
                </c:pt>
              </c:strCache>
            </c:strRef>
          </c:cat>
          <c:val>
            <c:numRef>
              <c:f>'Charts 1'!$AS$85:$AU$85</c:f>
              <c:numCache>
                <c:formatCode>0.00%</c:formatCode>
                <c:ptCount val="3"/>
                <c:pt idx="0">
                  <c:v>0.97899999999999998</c:v>
                </c:pt>
                <c:pt idx="1">
                  <c:v>3.0000000000000001E-3</c:v>
                </c:pt>
                <c:pt idx="2">
                  <c:v>1.7999999999999999E-2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0-4172-A194-43BCD3F1F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423-4C59-B0A3-CE5911695391}"/>
              </c:ext>
            </c:extLst>
          </c:dPt>
          <c:dPt>
            <c:idx val="1"/>
            <c:bubble3D val="0"/>
            <c:spPr>
              <a:solidFill>
                <a:srgbClr val="D5784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23-4C59-B0A3-CE5911695391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423-4C59-B0A3-CE5911695391}"/>
              </c:ext>
            </c:extLst>
          </c:dPt>
          <c:cat>
            <c:strRef>
              <c:f>'Charts 1'!$AS$84:$AU$84</c:f>
              <c:strCache>
                <c:ptCount val="3"/>
                <c:pt idx="0">
                  <c:v>Colombia</c:v>
                </c:pt>
                <c:pt idx="1">
                  <c:v>Other Country</c:v>
                </c:pt>
                <c:pt idx="2">
                  <c:v>No Information</c:v>
                </c:pt>
              </c:strCache>
            </c:strRef>
          </c:cat>
          <c:val>
            <c:numRef>
              <c:f>'Charts 1'!$AS$86:$AU$86</c:f>
              <c:numCache>
                <c:formatCode>0.00%</c:formatCode>
                <c:ptCount val="3"/>
                <c:pt idx="0">
                  <c:v>0.96599999999999997</c:v>
                </c:pt>
                <c:pt idx="1">
                  <c:v>2.1999999999999999E-2</c:v>
                </c:pt>
                <c:pt idx="2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3-4C59-B0A3-CE5911695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'Charts 1'!$AS$100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D57849"/>
            </a:solidFill>
            <a:ln>
              <a:noFill/>
            </a:ln>
            <a:effectLst/>
          </c:spPr>
          <c:invertIfNegative val="0"/>
          <c:cat>
            <c:strRef>
              <c:f>'Charts 1'!$AR$101:$AR$105</c:f>
              <c:strCache>
                <c:ptCount val="5"/>
                <c:pt idx="0">
                  <c:v>1 Person</c:v>
                </c:pt>
                <c:pt idx="1">
                  <c:v>2 People</c:v>
                </c:pt>
                <c:pt idx="2">
                  <c:v>3 People</c:v>
                </c:pt>
                <c:pt idx="3">
                  <c:v>4 People</c:v>
                </c:pt>
                <c:pt idx="4">
                  <c:v>5+ People</c:v>
                </c:pt>
              </c:strCache>
            </c:strRef>
          </c:cat>
          <c:val>
            <c:numRef>
              <c:f>'Charts 1'!$AS$101:$AS$105</c:f>
              <c:numCache>
                <c:formatCode>0.00%</c:formatCode>
                <c:ptCount val="5"/>
                <c:pt idx="0">
                  <c:v>0.111</c:v>
                </c:pt>
                <c:pt idx="1">
                  <c:v>0.151</c:v>
                </c:pt>
                <c:pt idx="2">
                  <c:v>0.19800000000000001</c:v>
                </c:pt>
                <c:pt idx="3">
                  <c:v>0.20499999999999999</c:v>
                </c:pt>
                <c:pt idx="4">
                  <c:v>0.33200000000000002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C6-4AA1-B76F-C48C0EFBD696}"/>
            </c:ext>
          </c:extLst>
        </c:ser>
        <c:ser>
          <c:idx val="1"/>
          <c:order val="1"/>
          <c:tx>
            <c:strRef>
              <c:f>'Charts 1'!$AT$100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'Charts 1'!$AR$101:$AR$105</c:f>
              <c:strCache>
                <c:ptCount val="5"/>
                <c:pt idx="0">
                  <c:v>1 Person</c:v>
                </c:pt>
                <c:pt idx="1">
                  <c:v>2 People</c:v>
                </c:pt>
                <c:pt idx="2">
                  <c:v>3 People</c:v>
                </c:pt>
                <c:pt idx="3">
                  <c:v>4 People</c:v>
                </c:pt>
                <c:pt idx="4">
                  <c:v>5+ People</c:v>
                </c:pt>
              </c:strCache>
            </c:strRef>
          </c:cat>
          <c:val>
            <c:numRef>
              <c:f>'Charts 1'!$AT$101:$AT$105</c:f>
              <c:numCache>
                <c:formatCode>0.00%</c:formatCode>
                <c:ptCount val="5"/>
                <c:pt idx="0">
                  <c:v>0.185</c:v>
                </c:pt>
                <c:pt idx="1">
                  <c:v>0.217</c:v>
                </c:pt>
                <c:pt idx="2">
                  <c:v>0.23200000000000001</c:v>
                </c:pt>
                <c:pt idx="3">
                  <c:v>0.19500000000000001</c:v>
                </c:pt>
                <c:pt idx="4">
                  <c:v>0.16800000000000001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C6-4AA1-B76F-C48C0EFBD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5728448"/>
        <c:axId val="1765730112"/>
      </c:barChart>
      <c:catAx>
        <c:axId val="176572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730112"/>
        <c:crosses val="autoZero"/>
        <c:auto val="1"/>
        <c:lblAlgn val="ctr"/>
        <c:lblOffset val="100"/>
        <c:noMultiLvlLbl val="0"/>
      </c:catAx>
      <c:valAx>
        <c:axId val="176573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72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Projection of Required Units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Housing Units With Variable HH Density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Projections!$J$2:$AD$2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'Charts 1'!$H$103:$AB$103</c:f>
              <c:numCache>
                <c:formatCode>General</c:formatCode>
                <c:ptCount val="21"/>
                <c:pt idx="0">
                  <c:v>397671.16783331556</c:v>
                </c:pt>
                <c:pt idx="1">
                  <c:v>397205.14415648731</c:v>
                </c:pt>
                <c:pt idx="2">
                  <c:v>397267.50323709444</c:v>
                </c:pt>
                <c:pt idx="3">
                  <c:v>397857.38182213646</c:v>
                </c:pt>
                <c:pt idx="4">
                  <c:v>398690.43030522717</c:v>
                </c:pt>
                <c:pt idx="5">
                  <c:v>399120.76636540791</c:v>
                </c:pt>
                <c:pt idx="6">
                  <c:v>399043.30548859003</c:v>
                </c:pt>
                <c:pt idx="7">
                  <c:v>398434.05426285951</c:v>
                </c:pt>
                <c:pt idx="8">
                  <c:v>397837.99160354375</c:v>
                </c:pt>
                <c:pt idx="9">
                  <c:v>397279.97636209999</c:v>
                </c:pt>
                <c:pt idx="10">
                  <c:v>396392.95900103479</c:v>
                </c:pt>
                <c:pt idx="11">
                  <c:v>395291.39760377118</c:v>
                </c:pt>
                <c:pt idx="12">
                  <c:v>393991.53896662401</c:v>
                </c:pt>
                <c:pt idx="13">
                  <c:v>392877.80738781882</c:v>
                </c:pt>
                <c:pt idx="14">
                  <c:v>391764.74172583327</c:v>
                </c:pt>
                <c:pt idx="15">
                  <c:v>390311.19369778316</c:v>
                </c:pt>
                <c:pt idx="16">
                  <c:v>388710.70442523807</c:v>
                </c:pt>
                <c:pt idx="17">
                  <c:v>386971.4066851142</c:v>
                </c:pt>
                <c:pt idx="18">
                  <c:v>385373.21942390752</c:v>
                </c:pt>
                <c:pt idx="19">
                  <c:v>383920.28588522057</c:v>
                </c:pt>
                <c:pt idx="20">
                  <c:v>382350.72677338432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5-4F2E-9242-00AA36E7DBDC}"/>
            </c:ext>
          </c:extLst>
        </c:ser>
        <c:ser>
          <c:idx val="1"/>
          <c:order val="1"/>
          <c:tx>
            <c:v>Housing Units With Stable HH Density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'Charts 1'!$H$114:$AB$114</c:f>
              <c:numCache>
                <c:formatCode>General</c:formatCode>
                <c:ptCount val="21"/>
                <c:pt idx="0">
                  <c:v>293448.40149578254</c:v>
                </c:pt>
                <c:pt idx="1">
                  <c:v>289535.81229002209</c:v>
                </c:pt>
                <c:pt idx="2">
                  <c:v>286145.37143527903</c:v>
                </c:pt>
                <c:pt idx="3">
                  <c:v>283264.50547255122</c:v>
                </c:pt>
                <c:pt idx="4">
                  <c:v>280609.774999202</c:v>
                </c:pt>
                <c:pt idx="5">
                  <c:v>277562.17127678217</c:v>
                </c:pt>
                <c:pt idx="6">
                  <c:v>274031.38665343646</c:v>
                </c:pt>
                <c:pt idx="7">
                  <c:v>270006.1649557784</c:v>
                </c:pt>
                <c:pt idx="8">
                  <c:v>266006.97019141843</c:v>
                </c:pt>
                <c:pt idx="9">
                  <c:v>262056.5578404984</c:v>
                </c:pt>
                <c:pt idx="10">
                  <c:v>257815.55459872002</c:v>
                </c:pt>
                <c:pt idx="11">
                  <c:v>253396.17657860904</c:v>
                </c:pt>
                <c:pt idx="12">
                  <c:v>248817.97397743745</c:v>
                </c:pt>
                <c:pt idx="13">
                  <c:v>244433.45859320727</c:v>
                </c:pt>
                <c:pt idx="14">
                  <c:v>240071.55221235642</c:v>
                </c:pt>
                <c:pt idx="15">
                  <c:v>235427.07346453037</c:v>
                </c:pt>
                <c:pt idx="16">
                  <c:v>230679.6071455997</c:v>
                </c:pt>
                <c:pt idx="17">
                  <c:v>225839.57787340684</c:v>
                </c:pt>
                <c:pt idx="18">
                  <c:v>221155.75346330737</c:v>
                </c:pt>
                <c:pt idx="19">
                  <c:v>216628.58329521015</c:v>
                </c:pt>
                <c:pt idx="20">
                  <c:v>212027.85015457906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15-4F2E-9242-00AA36E7D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52363184"/>
        <c:axId val="352360688"/>
      </c:barChart>
      <c:catAx>
        <c:axId val="35236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60688"/>
        <c:crosses val="autoZero"/>
        <c:auto val="1"/>
        <c:lblAlgn val="ctr"/>
        <c:lblOffset val="100"/>
        <c:noMultiLvlLbl val="0"/>
      </c:catAx>
      <c:valAx>
        <c:axId val="35236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6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Yearly Poulation Growth</a:t>
            </a:r>
            <a:r>
              <a:rPr lang="en-US" baseline="0"/>
              <a:t> Rate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'Charts 1'!$E$2</c:f>
              <c:strCache>
                <c:ptCount val="1"/>
                <c:pt idx="0">
                  <c:v>Colombia's Population Growth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'Charts 1'!$B$3:$B$23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'Charts 1'!$E$3:$E$23</c:f>
              <c:numCache>
                <c:formatCode>0.000%</c:formatCode>
                <c:ptCount val="21"/>
                <c:pt idx="0">
                  <c:v>1.0969275349191485E-2</c:v>
                </c:pt>
                <c:pt idx="1">
                  <c:v>1.0594566416235903E-2</c:v>
                </c:pt>
                <c:pt idx="2">
                  <c:v>1.0261204725324024E-2</c:v>
                </c:pt>
                <c:pt idx="3">
                  <c:v>9.9665524419146646E-3</c:v>
                </c:pt>
                <c:pt idx="4">
                  <c:v>9.6928980345077336E-3</c:v>
                </c:pt>
                <c:pt idx="5">
                  <c:v>9.4047326925469476E-3</c:v>
                </c:pt>
                <c:pt idx="6">
                  <c:v>9.097574357522252E-3</c:v>
                </c:pt>
                <c:pt idx="7">
                  <c:v>8.7714525316516991E-3</c:v>
                </c:pt>
                <c:pt idx="8">
                  <c:v>8.4552501955307731E-3</c:v>
                </c:pt>
                <c:pt idx="9">
                  <c:v>8.149687912207753E-3</c:v>
                </c:pt>
                <c:pt idx="10">
                  <c:v>7.836104861835818E-3</c:v>
                </c:pt>
                <c:pt idx="11">
                  <c:v>7.5205804768416259E-3</c:v>
                </c:pt>
                <c:pt idx="12">
                  <c:v>7.2040445391400188E-3</c:v>
                </c:pt>
                <c:pt idx="13">
                  <c:v>6.9047809373642332E-3</c:v>
                </c:pt>
                <c:pt idx="14">
                  <c:v>6.6132106404061287E-3</c:v>
                </c:pt>
                <c:pt idx="15">
                  <c:v>6.3132086941663943E-3</c:v>
                </c:pt>
                <c:pt idx="16">
                  <c:v>6.0140457928910835E-3</c:v>
                </c:pt>
                <c:pt idx="17">
                  <c:v>5.7160482346201415E-3</c:v>
                </c:pt>
                <c:pt idx="18">
                  <c:v>5.431596832786669E-3</c:v>
                </c:pt>
                <c:pt idx="19">
                  <c:v>5.1601966187956204E-3</c:v>
                </c:pt>
                <c:pt idx="20">
                  <c:v>4.8898344580176958E-3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1A-4395-9188-81A158DEF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119776"/>
        <c:axId val="383120192"/>
      </c:lineChart>
      <c:catAx>
        <c:axId val="38311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83120192"/>
        <c:crosses val="autoZero"/>
        <c:auto val="1"/>
        <c:lblAlgn val="ctr"/>
        <c:lblOffset val="100"/>
        <c:noMultiLvlLbl val="0"/>
      </c:catAx>
      <c:valAx>
        <c:axId val="38312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8311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Required Units (Natural</a:t>
            </a:r>
            <a:r>
              <a:rPr lang="en-US" baseline="0"/>
              <a:t> Depriciation)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Natural Depriciation Units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'Charts 1'!$H$96:$AB$96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Projections!$J$45:$AD$45</c:f>
              <c:numCache>
                <c:formatCode>#,##0</c:formatCode>
                <c:ptCount val="21"/>
                <c:pt idx="0">
                  <c:v>43225.73570588915</c:v>
                </c:pt>
                <c:pt idx="1">
                  <c:v>43949.752777310627</c:v>
                </c:pt>
                <c:pt idx="2">
                  <c:v>44670.794746861488</c:v>
                </c:pt>
                <c:pt idx="3">
                  <c:v>45390.190009189988</c:v>
                </c:pt>
                <c:pt idx="4">
                  <c:v>46109.261479825269</c:v>
                </c:pt>
                <c:pt idx="5">
                  <c:v>46828.617892991686</c:v>
                </c:pt>
                <c:pt idx="6">
                  <c:v>47547.25175527564</c:v>
                </c:pt>
                <c:pt idx="7">
                  <c:v>48263.895380711845</c:v>
                </c:pt>
                <c:pt idx="8">
                  <c:v>48977.224269020131</c:v>
                </c:pt>
                <c:pt idx="9">
                  <c:v>49687.279678459352</c:v>
                </c:pt>
                <c:pt idx="10">
                  <c:v>50394.164911271371</c:v>
                </c:pt>
                <c:pt idx="11">
                  <c:v>51097.065387598697</c:v>
                </c:pt>
                <c:pt idx="12">
                  <c:v>51795.45470924204</c:v>
                </c:pt>
                <c:pt idx="13">
                  <c:v>52488.848410988416</c:v>
                </c:pt>
                <c:pt idx="14">
                  <c:v>53177.724299533409</c:v>
                </c:pt>
                <c:pt idx="15">
                  <c:v>53862.095334202073</c:v>
                </c:pt>
                <c:pt idx="16">
                  <c:v>54541.121571213938</c:v>
                </c:pt>
                <c:pt idx="17">
                  <c:v>55214.449019451917</c:v>
                </c:pt>
                <c:pt idx="18">
                  <c:v>55881.744904718988</c:v>
                </c:pt>
                <c:pt idx="19">
                  <c:v>56543.37708211987</c:v>
                </c:pt>
                <c:pt idx="20">
                  <c:v>57199.722845230543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4-4F8D-9342-D11AC4EFA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52363184"/>
        <c:axId val="352360688"/>
      </c:barChart>
      <c:catAx>
        <c:axId val="35236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60688"/>
        <c:crosses val="autoZero"/>
        <c:auto val="1"/>
        <c:lblAlgn val="ctr"/>
        <c:lblOffset val="100"/>
        <c:noMultiLvlLbl val="0"/>
      </c:catAx>
      <c:valAx>
        <c:axId val="35236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6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Required Units- Quantitative Deficit (20 Years)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Quantitative Deficit Units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'Charts 1'!$H$96:$AB$96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Projections!$J$52:$AD$52</c:f>
              <c:numCache>
                <c:formatCode>#,##0</c:formatCode>
                <c:ptCount val="21"/>
                <c:pt idx="0">
                  <c:v>64838.603558833718</c:v>
                </c:pt>
                <c:pt idx="1">
                  <c:v>64838.603558833718</c:v>
                </c:pt>
                <c:pt idx="2">
                  <c:v>64838.603558833718</c:v>
                </c:pt>
                <c:pt idx="3">
                  <c:v>64838.603558833718</c:v>
                </c:pt>
                <c:pt idx="4">
                  <c:v>64838.603558833718</c:v>
                </c:pt>
                <c:pt idx="5">
                  <c:v>64838.603558833718</c:v>
                </c:pt>
                <c:pt idx="6">
                  <c:v>64838.603558833718</c:v>
                </c:pt>
                <c:pt idx="7">
                  <c:v>64838.603558833718</c:v>
                </c:pt>
                <c:pt idx="8">
                  <c:v>64838.603558833718</c:v>
                </c:pt>
                <c:pt idx="9">
                  <c:v>64838.603558833718</c:v>
                </c:pt>
                <c:pt idx="10">
                  <c:v>64838.603558833718</c:v>
                </c:pt>
                <c:pt idx="11">
                  <c:v>64838.603558833718</c:v>
                </c:pt>
                <c:pt idx="12">
                  <c:v>64838.603558833718</c:v>
                </c:pt>
                <c:pt idx="13">
                  <c:v>64838.603558833718</c:v>
                </c:pt>
                <c:pt idx="14">
                  <c:v>64838.603558833718</c:v>
                </c:pt>
                <c:pt idx="15">
                  <c:v>64838.603558833718</c:v>
                </c:pt>
                <c:pt idx="16">
                  <c:v>64838.603558833718</c:v>
                </c:pt>
                <c:pt idx="17">
                  <c:v>64838.603558833718</c:v>
                </c:pt>
                <c:pt idx="18">
                  <c:v>64838.603558833718</c:v>
                </c:pt>
                <c:pt idx="19">
                  <c:v>64838.603558833718</c:v>
                </c:pt>
                <c:pt idx="20">
                  <c:v>64838.603558833718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2-4807-805D-EF45B078D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52363184"/>
        <c:axId val="352360688"/>
      </c:barChart>
      <c:catAx>
        <c:axId val="35236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60688"/>
        <c:crosses val="autoZero"/>
        <c:auto val="1"/>
        <c:lblAlgn val="ctr"/>
        <c:lblOffset val="100"/>
        <c:noMultiLvlLbl val="0"/>
      </c:catAx>
      <c:valAx>
        <c:axId val="35236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6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Required Total Replacement Units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Quantitative Deficit Units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'Charts 1'!$H$96:$AB$96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Projections!$J$52:$AD$52</c:f>
              <c:numCache>
                <c:formatCode>#,##0</c:formatCode>
                <c:ptCount val="21"/>
                <c:pt idx="0">
                  <c:v>64838.603558833718</c:v>
                </c:pt>
                <c:pt idx="1">
                  <c:v>64838.603558833718</c:v>
                </c:pt>
                <c:pt idx="2">
                  <c:v>64838.603558833718</c:v>
                </c:pt>
                <c:pt idx="3">
                  <c:v>64838.603558833718</c:v>
                </c:pt>
                <c:pt idx="4">
                  <c:v>64838.603558833718</c:v>
                </c:pt>
                <c:pt idx="5">
                  <c:v>64838.603558833718</c:v>
                </c:pt>
                <c:pt idx="6">
                  <c:v>64838.603558833718</c:v>
                </c:pt>
                <c:pt idx="7">
                  <c:v>64838.603558833718</c:v>
                </c:pt>
                <c:pt idx="8">
                  <c:v>64838.603558833718</c:v>
                </c:pt>
                <c:pt idx="9">
                  <c:v>64838.603558833718</c:v>
                </c:pt>
                <c:pt idx="10">
                  <c:v>64838.603558833718</c:v>
                </c:pt>
                <c:pt idx="11">
                  <c:v>64838.603558833718</c:v>
                </c:pt>
                <c:pt idx="12">
                  <c:v>64838.603558833718</c:v>
                </c:pt>
                <c:pt idx="13">
                  <c:v>64838.603558833718</c:v>
                </c:pt>
                <c:pt idx="14">
                  <c:v>64838.603558833718</c:v>
                </c:pt>
                <c:pt idx="15">
                  <c:v>64838.603558833718</c:v>
                </c:pt>
                <c:pt idx="16">
                  <c:v>64838.603558833718</c:v>
                </c:pt>
                <c:pt idx="17">
                  <c:v>64838.603558833718</c:v>
                </c:pt>
                <c:pt idx="18">
                  <c:v>64838.603558833718</c:v>
                </c:pt>
                <c:pt idx="19">
                  <c:v>64838.603558833718</c:v>
                </c:pt>
                <c:pt idx="20">
                  <c:v>64838.603558833718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E-460C-96E4-88935B2A1F89}"/>
            </c:ext>
          </c:extLst>
        </c:ser>
        <c:ser>
          <c:idx val="0"/>
          <c:order val="1"/>
          <c:tx>
            <c:v>Natural Depreciation Units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'Charts 1'!$H$96:$AB$96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Projections!$J$45:$AD$45</c:f>
              <c:numCache>
                <c:formatCode>#,##0</c:formatCode>
                <c:ptCount val="21"/>
                <c:pt idx="0">
                  <c:v>43225.73570588915</c:v>
                </c:pt>
                <c:pt idx="1">
                  <c:v>43949.752777310627</c:v>
                </c:pt>
                <c:pt idx="2">
                  <c:v>44670.794746861488</c:v>
                </c:pt>
                <c:pt idx="3">
                  <c:v>45390.190009189988</c:v>
                </c:pt>
                <c:pt idx="4">
                  <c:v>46109.261479825269</c:v>
                </c:pt>
                <c:pt idx="5">
                  <c:v>46828.617892991686</c:v>
                </c:pt>
                <c:pt idx="6">
                  <c:v>47547.25175527564</c:v>
                </c:pt>
                <c:pt idx="7">
                  <c:v>48263.895380711845</c:v>
                </c:pt>
                <c:pt idx="8">
                  <c:v>48977.224269020131</c:v>
                </c:pt>
                <c:pt idx="9">
                  <c:v>49687.279678459352</c:v>
                </c:pt>
                <c:pt idx="10">
                  <c:v>50394.164911271371</c:v>
                </c:pt>
                <c:pt idx="11">
                  <c:v>51097.065387598697</c:v>
                </c:pt>
                <c:pt idx="12">
                  <c:v>51795.45470924204</c:v>
                </c:pt>
                <c:pt idx="13">
                  <c:v>52488.848410988416</c:v>
                </c:pt>
                <c:pt idx="14">
                  <c:v>53177.724299533409</c:v>
                </c:pt>
                <c:pt idx="15">
                  <c:v>53862.095334202073</c:v>
                </c:pt>
                <c:pt idx="16">
                  <c:v>54541.121571213938</c:v>
                </c:pt>
                <c:pt idx="17">
                  <c:v>55214.449019451917</c:v>
                </c:pt>
                <c:pt idx="18">
                  <c:v>55881.744904718988</c:v>
                </c:pt>
                <c:pt idx="19">
                  <c:v>56543.37708211987</c:v>
                </c:pt>
                <c:pt idx="20">
                  <c:v>57199.722845230543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CE-460C-96E4-88935B2A1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52363184"/>
        <c:axId val="352360688"/>
      </c:barChart>
      <c:catAx>
        <c:axId val="35236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60688"/>
        <c:crosses val="autoZero"/>
        <c:auto val="1"/>
        <c:lblAlgn val="ctr"/>
        <c:lblOffset val="100"/>
        <c:noMultiLvlLbl val="0"/>
      </c:catAx>
      <c:valAx>
        <c:axId val="35236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6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Total Units Demanded - Colombia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v>Natural Demand Units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'Charts 1'!$H$96:$AB$96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Projections!$J$38:$AD$38</c:f>
              <c:numCache>
                <c:formatCode>#,##0</c:formatCode>
                <c:ptCount val="21"/>
                <c:pt idx="0">
                  <c:v>289606.82856859267</c:v>
                </c:pt>
                <c:pt idx="1">
                  <c:v>288416.78782034293</c:v>
                </c:pt>
                <c:pt idx="2">
                  <c:v>287758.10493139923</c:v>
                </c:pt>
                <c:pt idx="3">
                  <c:v>287628.58825411275</c:v>
                </c:pt>
                <c:pt idx="4">
                  <c:v>287742.56526656821</c:v>
                </c:pt>
                <c:pt idx="5">
                  <c:v>287453.5449135825</c:v>
                </c:pt>
                <c:pt idx="6">
                  <c:v>286657.45017448068</c:v>
                </c:pt>
                <c:pt idx="7">
                  <c:v>285331.55532331392</c:v>
                </c:pt>
                <c:pt idx="8">
                  <c:v>284022.1637756899</c:v>
                </c:pt>
                <c:pt idx="9">
                  <c:v>282754.09312480688</c:v>
                </c:pt>
                <c:pt idx="10">
                  <c:v>281160.19053092971</c:v>
                </c:pt>
                <c:pt idx="11">
                  <c:v>279355.72865733877</c:v>
                </c:pt>
                <c:pt idx="12">
                  <c:v>277357.48069854826</c:v>
                </c:pt>
                <c:pt idx="13">
                  <c:v>275550.35541799664</c:v>
                </c:pt>
                <c:pt idx="14">
                  <c:v>273748.41386746615</c:v>
                </c:pt>
                <c:pt idx="15">
                  <c:v>271610.4948047474</c:v>
                </c:pt>
                <c:pt idx="16">
                  <c:v>269330.97929519042</c:v>
                </c:pt>
                <c:pt idx="17">
                  <c:v>266918.35410682857</c:v>
                </c:pt>
                <c:pt idx="18">
                  <c:v>264652.8709603548</c:v>
                </c:pt>
                <c:pt idx="19">
                  <c:v>262538.30524426699</c:v>
                </c:pt>
                <c:pt idx="20">
                  <c:v>260312.40036932006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B8-4349-B21B-3D90A4E44430}"/>
            </c:ext>
          </c:extLst>
        </c:ser>
        <c:ser>
          <c:idx val="1"/>
          <c:order val="1"/>
          <c:tx>
            <c:v>Quantitative Deficit Units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'Charts 1'!$H$96:$AB$96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Projections!$J$52:$AD$52</c:f>
              <c:numCache>
                <c:formatCode>#,##0</c:formatCode>
                <c:ptCount val="21"/>
                <c:pt idx="0">
                  <c:v>64838.603558833718</c:v>
                </c:pt>
                <c:pt idx="1">
                  <c:v>64838.603558833718</c:v>
                </c:pt>
                <c:pt idx="2">
                  <c:v>64838.603558833718</c:v>
                </c:pt>
                <c:pt idx="3">
                  <c:v>64838.603558833718</c:v>
                </c:pt>
                <c:pt idx="4">
                  <c:v>64838.603558833718</c:v>
                </c:pt>
                <c:pt idx="5">
                  <c:v>64838.603558833718</c:v>
                </c:pt>
                <c:pt idx="6">
                  <c:v>64838.603558833718</c:v>
                </c:pt>
                <c:pt idx="7">
                  <c:v>64838.603558833718</c:v>
                </c:pt>
                <c:pt idx="8">
                  <c:v>64838.603558833718</c:v>
                </c:pt>
                <c:pt idx="9">
                  <c:v>64838.603558833718</c:v>
                </c:pt>
                <c:pt idx="10">
                  <c:v>64838.603558833718</c:v>
                </c:pt>
                <c:pt idx="11">
                  <c:v>64838.603558833718</c:v>
                </c:pt>
                <c:pt idx="12">
                  <c:v>64838.603558833718</c:v>
                </c:pt>
                <c:pt idx="13">
                  <c:v>64838.603558833718</c:v>
                </c:pt>
                <c:pt idx="14">
                  <c:v>64838.603558833718</c:v>
                </c:pt>
                <c:pt idx="15">
                  <c:v>64838.603558833718</c:v>
                </c:pt>
                <c:pt idx="16">
                  <c:v>64838.603558833718</c:v>
                </c:pt>
                <c:pt idx="17">
                  <c:v>64838.603558833718</c:v>
                </c:pt>
                <c:pt idx="18">
                  <c:v>64838.603558833718</c:v>
                </c:pt>
                <c:pt idx="19">
                  <c:v>64838.603558833718</c:v>
                </c:pt>
                <c:pt idx="20">
                  <c:v>64838.603558833718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8-4349-B21B-3D90A4E44430}"/>
            </c:ext>
          </c:extLst>
        </c:ser>
        <c:ser>
          <c:idx val="0"/>
          <c:order val="2"/>
          <c:tx>
            <c:v>Natural Depreciation Units</c:v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'Charts 1'!$H$96:$AB$96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Projections!$J$45:$AD$45</c:f>
              <c:numCache>
                <c:formatCode>#,##0</c:formatCode>
                <c:ptCount val="21"/>
                <c:pt idx="0">
                  <c:v>43225.73570588915</c:v>
                </c:pt>
                <c:pt idx="1">
                  <c:v>43949.752777310627</c:v>
                </c:pt>
                <c:pt idx="2">
                  <c:v>44670.794746861488</c:v>
                </c:pt>
                <c:pt idx="3">
                  <c:v>45390.190009189988</c:v>
                </c:pt>
                <c:pt idx="4">
                  <c:v>46109.261479825269</c:v>
                </c:pt>
                <c:pt idx="5">
                  <c:v>46828.617892991686</c:v>
                </c:pt>
                <c:pt idx="6">
                  <c:v>47547.25175527564</c:v>
                </c:pt>
                <c:pt idx="7">
                  <c:v>48263.895380711845</c:v>
                </c:pt>
                <c:pt idx="8">
                  <c:v>48977.224269020131</c:v>
                </c:pt>
                <c:pt idx="9">
                  <c:v>49687.279678459352</c:v>
                </c:pt>
                <c:pt idx="10">
                  <c:v>50394.164911271371</c:v>
                </c:pt>
                <c:pt idx="11">
                  <c:v>51097.065387598697</c:v>
                </c:pt>
                <c:pt idx="12">
                  <c:v>51795.45470924204</c:v>
                </c:pt>
                <c:pt idx="13">
                  <c:v>52488.848410988416</c:v>
                </c:pt>
                <c:pt idx="14">
                  <c:v>53177.724299533409</c:v>
                </c:pt>
                <c:pt idx="15">
                  <c:v>53862.095334202073</c:v>
                </c:pt>
                <c:pt idx="16">
                  <c:v>54541.121571213938</c:v>
                </c:pt>
                <c:pt idx="17">
                  <c:v>55214.449019451917</c:v>
                </c:pt>
                <c:pt idx="18">
                  <c:v>55881.744904718988</c:v>
                </c:pt>
                <c:pt idx="19">
                  <c:v>56543.37708211987</c:v>
                </c:pt>
                <c:pt idx="20">
                  <c:v>57199.722845230543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B8-4349-B21B-3D90A4E44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52363184"/>
        <c:axId val="352360688"/>
      </c:barChart>
      <c:catAx>
        <c:axId val="35236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60688"/>
        <c:crosses val="autoZero"/>
        <c:auto val="1"/>
        <c:lblAlgn val="ctr"/>
        <c:lblOffset val="100"/>
        <c:noMultiLvlLbl val="0"/>
      </c:catAx>
      <c:valAx>
        <c:axId val="35236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6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Housing</a:t>
            </a:r>
            <a:r>
              <a:rPr lang="en-US" baseline="0"/>
              <a:t> Demanded </a:t>
            </a:r>
            <a:r>
              <a:rPr lang="en-US"/>
              <a:t>Projection Main Cities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Barranquilla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Projections!$J$2:$AD$2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Projections!$J$62:$AD$62</c:f>
              <c:numCache>
                <c:formatCode>#,##0</c:formatCode>
                <c:ptCount val="21"/>
                <c:pt idx="0">
                  <c:v>19647.242706672052</c:v>
                </c:pt>
                <c:pt idx="1">
                  <c:v>19761.975057821794</c:v>
                </c:pt>
                <c:pt idx="2">
                  <c:v>19821.586305200864</c:v>
                </c:pt>
                <c:pt idx="3">
                  <c:v>20049.61886704366</c:v>
                </c:pt>
                <c:pt idx="4">
                  <c:v>20256.393694950981</c:v>
                </c:pt>
                <c:pt idx="5">
                  <c:v>20487.534499586851</c:v>
                </c:pt>
                <c:pt idx="6">
                  <c:v>20700.952722658145</c:v>
                </c:pt>
                <c:pt idx="7">
                  <c:v>20917.623663033439</c:v>
                </c:pt>
                <c:pt idx="8">
                  <c:v>21139.949046735099</c:v>
                </c:pt>
                <c:pt idx="9">
                  <c:v>21394.797836092119</c:v>
                </c:pt>
                <c:pt idx="10">
                  <c:v>21683.133657743118</c:v>
                </c:pt>
                <c:pt idx="11">
                  <c:v>21968.643025004138</c:v>
                </c:pt>
                <c:pt idx="12">
                  <c:v>22223.020418912165</c:v>
                </c:pt>
                <c:pt idx="13">
                  <c:v>22548.705069666736</c:v>
                </c:pt>
                <c:pt idx="14">
                  <c:v>25182.855502751856</c:v>
                </c:pt>
                <c:pt idx="15">
                  <c:v>25669.769880698681</c:v>
                </c:pt>
                <c:pt idx="16">
                  <c:v>26173.255026945662</c:v>
                </c:pt>
                <c:pt idx="17">
                  <c:v>26694.842067105608</c:v>
                </c:pt>
                <c:pt idx="18">
                  <c:v>27247.89945222926</c:v>
                </c:pt>
                <c:pt idx="19">
                  <c:v>27834.588069144316</c:v>
                </c:pt>
                <c:pt idx="20">
                  <c:v>28445.499081138674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5C-45AE-87DC-62E7B1A24A54}"/>
            </c:ext>
          </c:extLst>
        </c:ser>
        <c:ser>
          <c:idx val="1"/>
          <c:order val="1"/>
          <c:tx>
            <c:v>Medellin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Projections!$J$2:$AD$2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Projections!$J$66:$AD$66</c:f>
              <c:numCache>
                <c:formatCode>#,##0</c:formatCode>
                <c:ptCount val="21"/>
                <c:pt idx="0">
                  <c:v>36503.472380985848</c:v>
                </c:pt>
                <c:pt idx="1">
                  <c:v>37326.49104840315</c:v>
                </c:pt>
                <c:pt idx="2">
                  <c:v>40329.832382794542</c:v>
                </c:pt>
                <c:pt idx="3">
                  <c:v>39619.222970978204</c:v>
                </c:pt>
                <c:pt idx="4">
                  <c:v>38432.219465924987</c:v>
                </c:pt>
                <c:pt idx="5">
                  <c:v>37110.391709795527</c:v>
                </c:pt>
                <c:pt idx="6">
                  <c:v>35712.646946863126</c:v>
                </c:pt>
                <c:pt idx="7">
                  <c:v>34171.982305732934</c:v>
                </c:pt>
                <c:pt idx="8">
                  <c:v>32594.024108507081</c:v>
                </c:pt>
                <c:pt idx="9">
                  <c:v>31643.373200233043</c:v>
                </c:pt>
                <c:pt idx="10">
                  <c:v>31312.855356604305</c:v>
                </c:pt>
                <c:pt idx="11">
                  <c:v>30971.061926216898</c:v>
                </c:pt>
                <c:pt idx="12">
                  <c:v>30683.293191819626</c:v>
                </c:pt>
                <c:pt idx="13">
                  <c:v>30263.614346138136</c:v>
                </c:pt>
                <c:pt idx="14">
                  <c:v>33017.889891453189</c:v>
                </c:pt>
                <c:pt idx="15">
                  <c:v>32791.776984408672</c:v>
                </c:pt>
                <c:pt idx="16">
                  <c:v>32549.613029392516</c:v>
                </c:pt>
                <c:pt idx="17">
                  <c:v>32292.130649944189</c:v>
                </c:pt>
                <c:pt idx="18">
                  <c:v>32043.569988151547</c:v>
                </c:pt>
                <c:pt idx="19">
                  <c:v>31804.257429510682</c:v>
                </c:pt>
                <c:pt idx="20">
                  <c:v>31551.540088395519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5C-45AE-87DC-62E7B1A24A54}"/>
            </c:ext>
          </c:extLst>
        </c:ser>
        <c:ser>
          <c:idx val="2"/>
          <c:order val="2"/>
          <c:tx>
            <c:v>Bogota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Projections!$J$2:$AD$2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Projections!$J$63:$AD$63</c:f>
              <c:numCache>
                <c:formatCode>#,##0</c:formatCode>
                <c:ptCount val="21"/>
                <c:pt idx="0">
                  <c:v>84558.142307035829</c:v>
                </c:pt>
                <c:pt idx="1">
                  <c:v>83376.556430766446</c:v>
                </c:pt>
                <c:pt idx="2">
                  <c:v>85770.570702352357</c:v>
                </c:pt>
                <c:pt idx="3">
                  <c:v>85814.989138047327</c:v>
                </c:pt>
                <c:pt idx="4">
                  <c:v>85435.312458104789</c:v>
                </c:pt>
                <c:pt idx="5">
                  <c:v>84877.131450127999</c:v>
                </c:pt>
                <c:pt idx="6">
                  <c:v>84065.263558153005</c:v>
                </c:pt>
                <c:pt idx="7">
                  <c:v>83031.110102861479</c:v>
                </c:pt>
                <c:pt idx="8">
                  <c:v>81889.378533360199</c:v>
                </c:pt>
                <c:pt idx="9">
                  <c:v>81027.917319277098</c:v>
                </c:pt>
                <c:pt idx="10">
                  <c:v>80503.927765620174</c:v>
                </c:pt>
                <c:pt idx="11">
                  <c:v>79984.208368560736</c:v>
                </c:pt>
                <c:pt idx="12">
                  <c:v>79408.027418918573</c:v>
                </c:pt>
                <c:pt idx="13">
                  <c:v>78793.032675384602</c:v>
                </c:pt>
                <c:pt idx="14">
                  <c:v>85158.129844849842</c:v>
                </c:pt>
                <c:pt idx="15">
                  <c:v>84972.615707660749</c:v>
                </c:pt>
                <c:pt idx="16">
                  <c:v>84751.930416048184</c:v>
                </c:pt>
                <c:pt idx="17">
                  <c:v>84497.506490204891</c:v>
                </c:pt>
                <c:pt idx="18">
                  <c:v>84265.909729563748</c:v>
                </c:pt>
                <c:pt idx="19">
                  <c:v>84058.099501033008</c:v>
                </c:pt>
                <c:pt idx="20">
                  <c:v>83820.936649570198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5C-45AE-87DC-62E7B1A24A54}"/>
            </c:ext>
          </c:extLst>
        </c:ser>
        <c:ser>
          <c:idx val="3"/>
          <c:order val="3"/>
          <c:tx>
            <c:v>Cartagena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Projections!$J$2:$AD$2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Projections!$J$65:$AD$65</c:f>
              <c:numCache>
                <c:formatCode>#,##0</c:formatCode>
                <c:ptCount val="21"/>
                <c:pt idx="0">
                  <c:v>11761.873311889249</c:v>
                </c:pt>
                <c:pt idx="1">
                  <c:v>11725.207386219899</c:v>
                </c:pt>
                <c:pt idx="2">
                  <c:v>11373.396316336781</c:v>
                </c:pt>
                <c:pt idx="3">
                  <c:v>11374.82496159865</c:v>
                </c:pt>
                <c:pt idx="4">
                  <c:v>11520.87807223725</c:v>
                </c:pt>
                <c:pt idx="5">
                  <c:v>11645.975219218453</c:v>
                </c:pt>
                <c:pt idx="6">
                  <c:v>11779.228268723842</c:v>
                </c:pt>
                <c:pt idx="7">
                  <c:v>11930.582464285477</c:v>
                </c:pt>
                <c:pt idx="8">
                  <c:v>12124.582561758503</c:v>
                </c:pt>
                <c:pt idx="9">
                  <c:v>12267.279940509557</c:v>
                </c:pt>
                <c:pt idx="10">
                  <c:v>12332.319705749229</c:v>
                </c:pt>
                <c:pt idx="11">
                  <c:v>12415.1136579956</c:v>
                </c:pt>
                <c:pt idx="12">
                  <c:v>12441.746879132554</c:v>
                </c:pt>
                <c:pt idx="13">
                  <c:v>12536.350153414924</c:v>
                </c:pt>
                <c:pt idx="14">
                  <c:v>13305.013801244499</c:v>
                </c:pt>
                <c:pt idx="15">
                  <c:v>13424.85529270726</c:v>
                </c:pt>
                <c:pt idx="16">
                  <c:v>13545.66128293459</c:v>
                </c:pt>
                <c:pt idx="17">
                  <c:v>13667.796332625117</c:v>
                </c:pt>
                <c:pt idx="18">
                  <c:v>13799.019318619521</c:v>
                </c:pt>
                <c:pt idx="19">
                  <c:v>13939.790301538051</c:v>
                </c:pt>
                <c:pt idx="20">
                  <c:v>14083.285806299922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5C-45AE-87DC-62E7B1A24A54}"/>
            </c:ext>
          </c:extLst>
        </c:ser>
        <c:ser>
          <c:idx val="4"/>
          <c:order val="4"/>
          <c:tx>
            <c:v>Cali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Projections!$J$2:$AD$2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Projections!$J$64:$AD$64</c:f>
              <c:numCache>
                <c:formatCode>#,##0</c:formatCode>
                <c:ptCount val="21"/>
                <c:pt idx="0">
                  <c:v>20489.820773746869</c:v>
                </c:pt>
                <c:pt idx="1">
                  <c:v>20822.011957714785</c:v>
                </c:pt>
                <c:pt idx="2">
                  <c:v>21905.608053924021</c:v>
                </c:pt>
                <c:pt idx="3">
                  <c:v>22650.58898790292</c:v>
                </c:pt>
                <c:pt idx="4">
                  <c:v>23193.888940813842</c:v>
                </c:pt>
                <c:pt idx="5">
                  <c:v>23642.570861028889</c:v>
                </c:pt>
                <c:pt idx="6">
                  <c:v>24067.84036794916</c:v>
                </c:pt>
                <c:pt idx="7">
                  <c:v>24380.240837160123</c:v>
                </c:pt>
                <c:pt idx="8">
                  <c:v>24713.152593117942</c:v>
                </c:pt>
                <c:pt idx="9">
                  <c:v>24953.125323218654</c:v>
                </c:pt>
                <c:pt idx="10">
                  <c:v>25119.289435936764</c:v>
                </c:pt>
                <c:pt idx="11">
                  <c:v>25260.41172429586</c:v>
                </c:pt>
                <c:pt idx="12">
                  <c:v>25398.835922441071</c:v>
                </c:pt>
                <c:pt idx="13">
                  <c:v>25549.986587409076</c:v>
                </c:pt>
                <c:pt idx="14">
                  <c:v>21791.147684139203</c:v>
                </c:pt>
                <c:pt idx="15">
                  <c:v>21734.603726072011</c:v>
                </c:pt>
                <c:pt idx="16">
                  <c:v>21672.287025500635</c:v>
                </c:pt>
                <c:pt idx="17">
                  <c:v>21604.736372463427</c:v>
                </c:pt>
                <c:pt idx="18">
                  <c:v>21547.911913570828</c:v>
                </c:pt>
                <c:pt idx="19">
                  <c:v>21502.115825699075</c:v>
                </c:pt>
                <c:pt idx="20">
                  <c:v>21452.566445542023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5C-45AE-87DC-62E7B1A24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363184"/>
        <c:axId val="352360688"/>
      </c:lineChart>
      <c:catAx>
        <c:axId val="352363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60688"/>
        <c:crosses val="autoZero"/>
        <c:auto val="1"/>
        <c:lblAlgn val="ctr"/>
        <c:lblOffset val="100"/>
        <c:noMultiLvlLbl val="0"/>
      </c:catAx>
      <c:valAx>
        <c:axId val="35236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People per Unit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6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'Charts 1'!$B$188</c:f>
              <c:strCache>
                <c:ptCount val="1"/>
                <c:pt idx="0">
                  <c:v>Required GDP share for housing construction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cat>
            <c:numRef>
              <c:f>'Charts 1'!$A$189:$A$209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'Charts 1'!$B$189:$B$209</c:f>
              <c:numCache>
                <c:formatCode>0.00%</c:formatCode>
                <c:ptCount val="21"/>
                <c:pt idx="0">
                  <c:v>2.8382096701957724E-2</c:v>
                </c:pt>
                <c:pt idx="1">
                  <c:v>2.7751446964884029E-2</c:v>
                </c:pt>
                <c:pt idx="2">
                  <c:v>2.7222038335882756E-2</c:v>
                </c:pt>
                <c:pt idx="3">
                  <c:v>2.6801499254180308E-2</c:v>
                </c:pt>
                <c:pt idx="4">
                  <c:v>2.6466486875464927E-2</c:v>
                </c:pt>
                <c:pt idx="5">
                  <c:v>2.6109203809056993E-2</c:v>
                </c:pt>
                <c:pt idx="6">
                  <c:v>2.5723979237645956E-2</c:v>
                </c:pt>
                <c:pt idx="7">
                  <c:v>2.5310655294832795E-2</c:v>
                </c:pt>
                <c:pt idx="8">
                  <c:v>2.4904739873964323E-2</c:v>
                </c:pt>
                <c:pt idx="9">
                  <c:v>2.4507626335415277E-2</c:v>
                </c:pt>
                <c:pt idx="10">
                  <c:v>2.4096797215459216E-2</c:v>
                </c:pt>
                <c:pt idx="11">
                  <c:v>2.3679884079898992E-2</c:v>
                </c:pt>
                <c:pt idx="12">
                  <c:v>2.3258297520531605E-2</c:v>
                </c:pt>
                <c:pt idx="13">
                  <c:v>2.2854795583966987E-2</c:v>
                </c:pt>
                <c:pt idx="14">
                  <c:v>2.2458151590455819E-2</c:v>
                </c:pt>
                <c:pt idx="15">
                  <c:v>2.2048979085989795E-2</c:v>
                </c:pt>
                <c:pt idx="16">
                  <c:v>2.1638781272908608E-2</c:v>
                </c:pt>
                <c:pt idx="17">
                  <c:v>2.1228240061741649E-2</c:v>
                </c:pt>
                <c:pt idx="18">
                  <c:v>2.0832695340354535E-2</c:v>
                </c:pt>
                <c:pt idx="19">
                  <c:v>2.0451907012153752E-2</c:v>
                </c:pt>
                <c:pt idx="20">
                  <c:v>2.0071669012530199E-2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5-4020-A4B0-46EB19BCC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4298680"/>
        <c:axId val="844299640"/>
      </c:barChart>
      <c:catAx>
        <c:axId val="84429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299640"/>
        <c:crosses val="autoZero"/>
        <c:auto val="1"/>
        <c:lblAlgn val="ctr"/>
        <c:lblOffset val="100"/>
        <c:noMultiLvlLbl val="0"/>
      </c:catAx>
      <c:valAx>
        <c:axId val="844299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298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'Charts 1'!$C$188</c:f>
              <c:strCache>
                <c:ptCount val="1"/>
                <c:pt idx="0">
                  <c:v>Total required hectares to be developed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cat>
            <c:numRef>
              <c:f>'Charts 1'!$A$189:$A$209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Projections!$J$112:$AD$112</c:f>
              <c:numCache>
                <c:formatCode>#,##0</c:formatCode>
                <c:ptCount val="21"/>
                <c:pt idx="0">
                  <c:v>3313.9263986109631</c:v>
                </c:pt>
                <c:pt idx="1">
                  <c:v>3310.0428679707275</c:v>
                </c:pt>
                <c:pt idx="2">
                  <c:v>3310.562526975787</c:v>
                </c:pt>
                <c:pt idx="3">
                  <c:v>3315.4781818511374</c:v>
                </c:pt>
                <c:pt idx="4">
                  <c:v>3322.4202525435599</c:v>
                </c:pt>
                <c:pt idx="5">
                  <c:v>3326.0063863783994</c:v>
                </c:pt>
                <c:pt idx="6">
                  <c:v>3325.3608790715834</c:v>
                </c:pt>
                <c:pt idx="7">
                  <c:v>3320.2837855238295</c:v>
                </c:pt>
                <c:pt idx="8">
                  <c:v>3315.3165966961978</c:v>
                </c:pt>
                <c:pt idx="9">
                  <c:v>3310.6664696841667</c:v>
                </c:pt>
                <c:pt idx="10">
                  <c:v>3303.2746583419566</c:v>
                </c:pt>
                <c:pt idx="11">
                  <c:v>3294.0949800314265</c:v>
                </c:pt>
                <c:pt idx="12">
                  <c:v>3283.2628247218668</c:v>
                </c:pt>
                <c:pt idx="13">
                  <c:v>3273.9817282318236</c:v>
                </c:pt>
                <c:pt idx="14">
                  <c:v>3264.7061810486107</c:v>
                </c:pt>
                <c:pt idx="15">
                  <c:v>3252.5932808148596</c:v>
                </c:pt>
                <c:pt idx="16">
                  <c:v>3239.2558702103174</c:v>
                </c:pt>
                <c:pt idx="17">
                  <c:v>3224.7617223759516</c:v>
                </c:pt>
                <c:pt idx="18">
                  <c:v>3211.4434951992293</c:v>
                </c:pt>
                <c:pt idx="19">
                  <c:v>3199.3357157101714</c:v>
                </c:pt>
                <c:pt idx="20">
                  <c:v>3186.2560564448695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6-4148-AFB5-A5C2AB36E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8747016"/>
        <c:axId val="938755016"/>
      </c:barChart>
      <c:catAx>
        <c:axId val="938747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8755016"/>
        <c:crosses val="autoZero"/>
        <c:auto val="1"/>
        <c:lblAlgn val="ctr"/>
        <c:lblOffset val="100"/>
        <c:noMultiLvlLbl val="0"/>
      </c:catAx>
      <c:valAx>
        <c:axId val="938755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8747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'Charts 1'!$E$2</c:f>
              <c:strCache>
                <c:ptCount val="1"/>
                <c:pt idx="0">
                  <c:v>Colombia's Population Growth Rate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'Charts 1'!$B$3:$B$23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'Charts 1'!$E$3:$E$23</c:f>
              <c:numCache>
                <c:formatCode>0.000%</c:formatCode>
                <c:ptCount val="21"/>
                <c:pt idx="0">
                  <c:v>1.0969275349191485E-2</c:v>
                </c:pt>
                <c:pt idx="1">
                  <c:v>1.0594566416235903E-2</c:v>
                </c:pt>
                <c:pt idx="2">
                  <c:v>1.0261204725324024E-2</c:v>
                </c:pt>
                <c:pt idx="3">
                  <c:v>9.9665524419146646E-3</c:v>
                </c:pt>
                <c:pt idx="4">
                  <c:v>9.6928980345077336E-3</c:v>
                </c:pt>
                <c:pt idx="5">
                  <c:v>9.4047326925469476E-3</c:v>
                </c:pt>
                <c:pt idx="6">
                  <c:v>9.097574357522252E-3</c:v>
                </c:pt>
                <c:pt idx="7">
                  <c:v>8.7714525316516991E-3</c:v>
                </c:pt>
                <c:pt idx="8">
                  <c:v>8.4552501955307731E-3</c:v>
                </c:pt>
                <c:pt idx="9">
                  <c:v>8.149687912207753E-3</c:v>
                </c:pt>
                <c:pt idx="10">
                  <c:v>7.836104861835818E-3</c:v>
                </c:pt>
                <c:pt idx="11">
                  <c:v>7.5205804768416259E-3</c:v>
                </c:pt>
                <c:pt idx="12">
                  <c:v>7.2040445391400188E-3</c:v>
                </c:pt>
                <c:pt idx="13">
                  <c:v>6.9047809373642332E-3</c:v>
                </c:pt>
                <c:pt idx="14">
                  <c:v>6.6132106404061287E-3</c:v>
                </c:pt>
                <c:pt idx="15">
                  <c:v>6.3132086941663943E-3</c:v>
                </c:pt>
                <c:pt idx="16">
                  <c:v>6.0140457928910835E-3</c:v>
                </c:pt>
                <c:pt idx="17">
                  <c:v>5.7160482346201415E-3</c:v>
                </c:pt>
                <c:pt idx="18">
                  <c:v>5.431596832786669E-3</c:v>
                </c:pt>
                <c:pt idx="19">
                  <c:v>5.1601966187956204E-3</c:v>
                </c:pt>
                <c:pt idx="20">
                  <c:v>4.8898344580176958E-3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95-4A2F-9249-5EE24D99B6FE}"/>
            </c:ext>
          </c:extLst>
        </c:ser>
        <c:ser>
          <c:idx val="1"/>
          <c:order val="1"/>
          <c:tx>
            <c:strRef>
              <c:f>'Charts 1'!$F$2</c:f>
              <c:strCache>
                <c:ptCount val="1"/>
                <c:pt idx="0">
                  <c:v>5 Principal Cities Growth Rate</c:v>
                </c:pt>
              </c:strCache>
            </c:strRef>
          </c:tx>
          <c:spPr>
            <a:ln w="28575" cap="rnd">
              <a:solidFill>
                <a:srgbClr val="D57849"/>
              </a:solidFill>
              <a:round/>
            </a:ln>
            <a:effectLst/>
          </c:spPr>
          <c:marker>
            <c:symbol val="none"/>
          </c:marker>
          <c:cat>
            <c:numRef>
              <c:f>'Charts 1'!$B$3:$B$23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'Charts 1'!$F$3:$F$23</c:f>
              <c:numCache>
                <c:formatCode>0.000%</c:formatCode>
                <c:ptCount val="21"/>
                <c:pt idx="0">
                  <c:v>1.586188493914864E-3</c:v>
                </c:pt>
                <c:pt idx="1">
                  <c:v>1.5382078848366339E-3</c:v>
                </c:pt>
                <c:pt idx="2">
                  <c:v>2.266357561377949E-3</c:v>
                </c:pt>
                <c:pt idx="3">
                  <c:v>2.1868643366461252E-3</c:v>
                </c:pt>
                <c:pt idx="4">
                  <c:v>1.9723768598784493E-3</c:v>
                </c:pt>
                <c:pt idx="5">
                  <c:v>1.7359571438007055E-3</c:v>
                </c:pt>
                <c:pt idx="6">
                  <c:v>1.4893307466878119E-3</c:v>
                </c:pt>
                <c:pt idx="7">
                  <c:v>1.2228947638839973E-3</c:v>
                </c:pt>
                <c:pt idx="8">
                  <c:v>9.5667602895478719E-4</c:v>
                </c:pt>
                <c:pt idx="9">
                  <c:v>7.8954541786849231E-4</c:v>
                </c:pt>
                <c:pt idx="10">
                  <c:v>7.3937605597446826E-4</c:v>
                </c:pt>
                <c:pt idx="11">
                  <c:v>6.9759953936901552E-4</c:v>
                </c:pt>
                <c:pt idx="12">
                  <c:v>6.5344738869712346E-4</c:v>
                </c:pt>
                <c:pt idx="13">
                  <c:v>5.9958152573809495E-4</c:v>
                </c:pt>
                <c:pt idx="14">
                  <c:v>1.5799270391301376E-3</c:v>
                </c:pt>
                <c:pt idx="15">
                  <c:v>1.5774348072254685E-3</c:v>
                </c:pt>
                <c:pt idx="16">
                  <c:v>1.5749504256044654E-3</c:v>
                </c:pt>
                <c:pt idx="17">
                  <c:v>1.5724738572338969E-3</c:v>
                </c:pt>
                <c:pt idx="18">
                  <c:v>1.5700050653129675E-3</c:v>
                </c:pt>
                <c:pt idx="19">
                  <c:v>1.5675440132720292E-3</c:v>
                </c:pt>
                <c:pt idx="20">
                  <c:v>1.5650906647701078E-3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95-4A2F-9249-5EE24D99B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6032880"/>
        <c:axId val="826031216"/>
      </c:lineChart>
      <c:catAx>
        <c:axId val="82603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26031216"/>
        <c:crosses val="autoZero"/>
        <c:auto val="1"/>
        <c:lblAlgn val="ctr"/>
        <c:lblOffset val="100"/>
        <c:noMultiLvlLbl val="0"/>
      </c:catAx>
      <c:valAx>
        <c:axId val="82603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2603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GDP</a:t>
            </a:r>
            <a:r>
              <a:rPr lang="en-US" baseline="0"/>
              <a:t> Real</a:t>
            </a:r>
            <a:r>
              <a:rPr lang="en-US"/>
              <a:t> Growth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49743238616911"/>
          <c:y val="2.0597026682260315E-2"/>
          <c:w val="0.83373724751797329"/>
          <c:h val="0.67585739298110048"/>
        </c:manualLayout>
      </c:layout>
      <c:lineChart>
        <c:grouping val="standard"/>
        <c:varyColors val="0"/>
        <c:ser>
          <c:idx val="1"/>
          <c:order val="0"/>
          <c:tx>
            <c:v>Real Projection of GDP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'Charts 1'!$B$3:$B$23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'Charts 1'!$I$32:$AB$32</c:f>
              <c:numCache>
                <c:formatCode>General</c:formatCode>
                <c:ptCount val="20"/>
                <c:pt idx="0">
                  <c:v>1.2889986120000001</c:v>
                </c:pt>
                <c:pt idx="1">
                  <c:v>1.345714550928</c:v>
                </c:pt>
                <c:pt idx="2">
                  <c:v>1.4049259911688321</c:v>
                </c:pt>
                <c:pt idx="3">
                  <c:v>1.4667427347802608</c:v>
                </c:pt>
                <c:pt idx="4">
                  <c:v>1.5312794151105922</c:v>
                </c:pt>
                <c:pt idx="5">
                  <c:v>1.5986557093754583</c:v>
                </c:pt>
                <c:pt idx="6">
                  <c:v>1.6689965605879784</c:v>
                </c:pt>
                <c:pt idx="7">
                  <c:v>1.7290804367691457</c:v>
                </c:pt>
                <c:pt idx="8">
                  <c:v>1.7913273324928349</c:v>
                </c:pt>
                <c:pt idx="9">
                  <c:v>1.8450671524676201</c:v>
                </c:pt>
                <c:pt idx="10">
                  <c:v>1.9004191670416488</c:v>
                </c:pt>
                <c:pt idx="11">
                  <c:v>1.9574317420528982</c:v>
                </c:pt>
                <c:pt idx="12">
                  <c:v>2.0161546943144852</c:v>
                </c:pt>
                <c:pt idx="13">
                  <c:v>2.0766393351439199</c:v>
                </c:pt>
                <c:pt idx="14">
                  <c:v>2.1389385151982374</c:v>
                </c:pt>
                <c:pt idx="15">
                  <c:v>2.2031066706541846</c:v>
                </c:pt>
                <c:pt idx="16">
                  <c:v>2.2691998707738104</c:v>
                </c:pt>
                <c:pt idx="17">
                  <c:v>2.3372758668970248</c:v>
                </c:pt>
                <c:pt idx="18">
                  <c:v>2.4073941429039358</c:v>
                </c:pt>
                <c:pt idx="19">
                  <c:v>2.4796159671910538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DD-4B96-A462-19A18675A72F}"/>
            </c:ext>
          </c:extLst>
        </c:ser>
        <c:ser>
          <c:idx val="0"/>
          <c:order val="1"/>
          <c:tx>
            <c:strRef>
              <c:f>'Charts 1'!$C$2</c:f>
              <c:strCache>
                <c:ptCount val="1"/>
                <c:pt idx="0">
                  <c:v>Total Population</c:v>
                </c:pt>
              </c:strCache>
            </c:strRef>
          </c:tx>
          <c:spPr>
            <a:ln w="28575" cap="rnd">
              <a:solidFill>
                <a:schemeClr val="accent1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'Charts 1'!$B$3:$B$23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'Charts 1'!$I$11:$L$11</c:f>
              <c:numCache>
                <c:formatCode>General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DD-4B96-A462-19A18675A72F}"/>
            </c:ext>
          </c:extLst>
        </c:ser>
        <c:ser>
          <c:idx val="2"/>
          <c:order val="2"/>
          <c:spPr>
            <a:ln w="28575" cap="rnd">
              <a:solidFill>
                <a:schemeClr val="accent1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'Charts 1'!$F$37:$AB$37</c:f>
              <c:numCache>
                <c:formatCode>General</c:formatCode>
                <c:ptCount val="23"/>
                <c:pt idx="0">
                  <c:v>7.7996150045823123E-2</c:v>
                </c:pt>
                <c:pt idx="1">
                  <c:v>7.6505000000000004E-2</c:v>
                </c:pt>
                <c:pt idx="2">
                  <c:v>7.566492227506405E-2</c:v>
                </c:pt>
                <c:pt idx="3">
                  <c:v>7.7536907222631873E-2</c:v>
                </c:pt>
                <c:pt idx="4">
                  <c:v>7.9535787365352079E-2</c:v>
                </c:pt>
                <c:pt idx="5">
                  <c:v>8.1665190027382858E-2</c:v>
                </c:pt>
                <c:pt idx="6">
                  <c:v>8.390590772964801E-2</c:v>
                </c:pt>
                <c:pt idx="7">
                  <c:v>8.620957393145616E-2</c:v>
                </c:pt>
                <c:pt idx="8">
                  <c:v>8.8571870973461864E-2</c:v>
                </c:pt>
                <c:pt idx="9">
                  <c:v>9.0995244730259162E-2</c:v>
                </c:pt>
                <c:pt idx="10">
                  <c:v>9.3059109408739404E-2</c:v>
                </c:pt>
                <c:pt idx="11">
                  <c:v>9.5202100541295478E-2</c:v>
                </c:pt>
                <c:pt idx="12">
                  <c:v>9.7019339651811642E-2</c:v>
                </c:pt>
                <c:pt idx="13">
                  <c:v>9.8875850056984627E-2</c:v>
                </c:pt>
                <c:pt idx="14">
                  <c:v>0.10077465003606131</c:v>
                </c:pt>
                <c:pt idx="15">
                  <c:v>0.10274867683022759</c:v>
                </c:pt>
                <c:pt idx="16">
                  <c:v>0.10478468895364841</c:v>
                </c:pt>
                <c:pt idx="17">
                  <c:v>0.10685686910457326</c:v>
                </c:pt>
                <c:pt idx="18">
                  <c:v>0.10898283174932126</c:v>
                </c:pt>
                <c:pt idx="19">
                  <c:v>0.1111652077372885</c:v>
                </c:pt>
                <c:pt idx="20">
                  <c:v>0.11342873537410519</c:v>
                </c:pt>
                <c:pt idx="21">
                  <c:v>0.11577584190235515</c:v>
                </c:pt>
                <c:pt idx="22">
                  <c:v>0.11818743654235216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DD-4B96-A462-19A18675A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548416"/>
        <c:axId val="563547584"/>
      </c:lineChart>
      <c:catAx>
        <c:axId val="563548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63547584"/>
        <c:crosses val="autoZero"/>
        <c:auto val="1"/>
        <c:lblAlgn val="ctr"/>
        <c:lblOffset val="100"/>
        <c:noMultiLvlLbl val="0"/>
      </c:catAx>
      <c:valAx>
        <c:axId val="56354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$ COP (trillions)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6354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People Per Household Projection Colombia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People Per Unit Colombia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Projections!$F$2:$AD$2</c:f>
              <c:numCache>
                <c:formatCode>General</c:formatCode>
                <c:ptCount val="2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</c:numCache>
            </c:numRef>
          </c:cat>
          <c:val>
            <c:numRef>
              <c:f>Projections!$F$31:$AD$31</c:f>
              <c:numCache>
                <c:formatCode>0.00</c:formatCode>
                <c:ptCount val="25"/>
                <c:pt idx="0">
                  <c:v>3.0028508061126411</c:v>
                </c:pt>
                <c:pt idx="1">
                  <c:v>2.9860653558579475</c:v>
                </c:pt>
                <c:pt idx="2">
                  <c:v>2.9692799056032539</c:v>
                </c:pt>
                <c:pt idx="3">
                  <c:v>2.9524944553485604</c:v>
                </c:pt>
                <c:pt idx="4">
                  <c:v>2.9357090050938668</c:v>
                </c:pt>
                <c:pt idx="5">
                  <c:v>2.9189235548391732</c:v>
                </c:pt>
                <c:pt idx="6">
                  <c:v>2.9021381045844796</c:v>
                </c:pt>
                <c:pt idx="7">
                  <c:v>2.885352654329786</c:v>
                </c:pt>
                <c:pt idx="8">
                  <c:v>2.8685672040750925</c:v>
                </c:pt>
                <c:pt idx="9">
                  <c:v>2.8517817538203989</c:v>
                </c:pt>
                <c:pt idx="10">
                  <c:v>2.8349963035657053</c:v>
                </c:pt>
                <c:pt idx="11">
                  <c:v>2.8182108533110117</c:v>
                </c:pt>
                <c:pt idx="12">
                  <c:v>2.8014254030563182</c:v>
                </c:pt>
                <c:pt idx="13">
                  <c:v>2.7846399528016246</c:v>
                </c:pt>
                <c:pt idx="14">
                  <c:v>2.767854502546931</c:v>
                </c:pt>
                <c:pt idx="15">
                  <c:v>2.7510690522922374</c:v>
                </c:pt>
                <c:pt idx="16">
                  <c:v>2.7342836020375438</c:v>
                </c:pt>
                <c:pt idx="17">
                  <c:v>2.7174981517828503</c:v>
                </c:pt>
                <c:pt idx="18">
                  <c:v>2.7007127015281567</c:v>
                </c:pt>
                <c:pt idx="19">
                  <c:v>2.6839272512734631</c:v>
                </c:pt>
                <c:pt idx="20">
                  <c:v>2.6671418010187695</c:v>
                </c:pt>
                <c:pt idx="21">
                  <c:v>2.6503563507640759</c:v>
                </c:pt>
                <c:pt idx="22">
                  <c:v>2.6335709005093824</c:v>
                </c:pt>
                <c:pt idx="23">
                  <c:v>2.6167854502546888</c:v>
                </c:pt>
                <c:pt idx="24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71-4E4C-B06E-E19077B88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363184"/>
        <c:axId val="352360688"/>
      </c:barChart>
      <c:catAx>
        <c:axId val="352363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60688"/>
        <c:crosses val="autoZero"/>
        <c:auto val="1"/>
        <c:lblAlgn val="ctr"/>
        <c:lblOffset val="100"/>
        <c:noMultiLvlLbl val="0"/>
      </c:catAx>
      <c:valAx>
        <c:axId val="35236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People per Unit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6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People Per Household Projection Main Cities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Barranquilla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Projections!$F$2:$AD$2</c:f>
              <c:numCache>
                <c:formatCode>General</c:formatCode>
                <c:ptCount val="2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</c:numCache>
            </c:numRef>
          </c:cat>
          <c:val>
            <c:numRef>
              <c:f>Projections!$F$26:$AD$26</c:f>
              <c:numCache>
                <c:formatCode>0.00</c:formatCode>
                <c:ptCount val="25"/>
                <c:pt idx="0">
                  <c:v>3.6642458890007852</c:v>
                </c:pt>
                <c:pt idx="1">
                  <c:v>3.619902310292419</c:v>
                </c:pt>
                <c:pt idx="2">
                  <c:v>3.5755587315840529</c:v>
                </c:pt>
                <c:pt idx="3">
                  <c:v>3.5312151528756868</c:v>
                </c:pt>
                <c:pt idx="4">
                  <c:v>3.4868715741673206</c:v>
                </c:pt>
                <c:pt idx="5">
                  <c:v>3.4425279954589545</c:v>
                </c:pt>
                <c:pt idx="6">
                  <c:v>3.3981844167505884</c:v>
                </c:pt>
                <c:pt idx="7">
                  <c:v>3.3538408380422222</c:v>
                </c:pt>
                <c:pt idx="8">
                  <c:v>3.3094972593338561</c:v>
                </c:pt>
                <c:pt idx="9">
                  <c:v>3.2651536806254899</c:v>
                </c:pt>
                <c:pt idx="10">
                  <c:v>3.2208101019171238</c:v>
                </c:pt>
                <c:pt idx="11">
                  <c:v>3.1764665232087577</c:v>
                </c:pt>
                <c:pt idx="12">
                  <c:v>3.1321229445003915</c:v>
                </c:pt>
                <c:pt idx="13">
                  <c:v>3.0877793657920254</c:v>
                </c:pt>
                <c:pt idx="14">
                  <c:v>3.0434357870836592</c:v>
                </c:pt>
                <c:pt idx="15">
                  <c:v>2.9990922083752931</c:v>
                </c:pt>
                <c:pt idx="16">
                  <c:v>2.954748629666927</c:v>
                </c:pt>
                <c:pt idx="17">
                  <c:v>2.9104050509585608</c:v>
                </c:pt>
                <c:pt idx="18">
                  <c:v>2.8660614722501947</c:v>
                </c:pt>
                <c:pt idx="19">
                  <c:v>2.8217178935418286</c:v>
                </c:pt>
                <c:pt idx="20">
                  <c:v>2.7773743148334624</c:v>
                </c:pt>
                <c:pt idx="21">
                  <c:v>2.7330307361250963</c:v>
                </c:pt>
                <c:pt idx="22">
                  <c:v>2.6886871574167301</c:v>
                </c:pt>
                <c:pt idx="23">
                  <c:v>2.644343578708364</c:v>
                </c:pt>
                <c:pt idx="2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3D-4FCA-8E2E-A8C3FEAFD1B5}"/>
            </c:ext>
          </c:extLst>
        </c:ser>
        <c:ser>
          <c:idx val="1"/>
          <c:order val="1"/>
          <c:tx>
            <c:v>Medellin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Projections!$F$30:$AD$30</c:f>
              <c:numCache>
                <c:formatCode>0.00</c:formatCode>
                <c:ptCount val="25"/>
                <c:pt idx="0">
                  <c:v>2.7767331900742245</c:v>
                </c:pt>
                <c:pt idx="1">
                  <c:v>2.7693693071544652</c:v>
                </c:pt>
                <c:pt idx="2">
                  <c:v>2.7620054242347059</c:v>
                </c:pt>
                <c:pt idx="3">
                  <c:v>2.7546415413149465</c:v>
                </c:pt>
                <c:pt idx="4">
                  <c:v>2.7472776583951872</c:v>
                </c:pt>
                <c:pt idx="5">
                  <c:v>2.7399137754754279</c:v>
                </c:pt>
                <c:pt idx="6">
                  <c:v>2.7325498925556686</c:v>
                </c:pt>
                <c:pt idx="7">
                  <c:v>2.7251860096359093</c:v>
                </c:pt>
                <c:pt idx="8">
                  <c:v>2.71782212671615</c:v>
                </c:pt>
                <c:pt idx="9">
                  <c:v>2.7104582437963907</c:v>
                </c:pt>
                <c:pt idx="10">
                  <c:v>2.7030943608766314</c:v>
                </c:pt>
                <c:pt idx="11">
                  <c:v>2.695730477956872</c:v>
                </c:pt>
                <c:pt idx="12">
                  <c:v>2.6883665950371127</c:v>
                </c:pt>
                <c:pt idx="13">
                  <c:v>2.6810027121173534</c:v>
                </c:pt>
                <c:pt idx="14">
                  <c:v>2.6736388291975941</c:v>
                </c:pt>
                <c:pt idx="15">
                  <c:v>2.6662749462778348</c:v>
                </c:pt>
                <c:pt idx="16">
                  <c:v>2.6589110633580755</c:v>
                </c:pt>
                <c:pt idx="17">
                  <c:v>2.6515471804383162</c:v>
                </c:pt>
                <c:pt idx="18">
                  <c:v>2.6441832975185569</c:v>
                </c:pt>
                <c:pt idx="19">
                  <c:v>2.6368194145987975</c:v>
                </c:pt>
                <c:pt idx="20">
                  <c:v>2.6294555316790382</c:v>
                </c:pt>
                <c:pt idx="21">
                  <c:v>2.6220916487592789</c:v>
                </c:pt>
                <c:pt idx="22">
                  <c:v>2.6147277658395196</c:v>
                </c:pt>
                <c:pt idx="23">
                  <c:v>2.6073638829197603</c:v>
                </c:pt>
                <c:pt idx="24">
                  <c:v>2.600000000000001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3D-4FCA-8E2E-A8C3FEAFD1B5}"/>
            </c:ext>
          </c:extLst>
        </c:ser>
        <c:ser>
          <c:idx val="2"/>
          <c:order val="2"/>
          <c:tx>
            <c:v>Bogota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Projections!$F$27:$AD$27</c:f>
              <c:numCache>
                <c:formatCode>0.00</c:formatCode>
                <c:ptCount val="25"/>
                <c:pt idx="0">
                  <c:v>2.9323498925715872</c:v>
                </c:pt>
                <c:pt idx="1">
                  <c:v>2.9185019803811043</c:v>
                </c:pt>
                <c:pt idx="2">
                  <c:v>2.9046540681906214</c:v>
                </c:pt>
                <c:pt idx="3">
                  <c:v>2.8908061560001386</c:v>
                </c:pt>
                <c:pt idx="4">
                  <c:v>2.8769582438096557</c:v>
                </c:pt>
                <c:pt idx="5">
                  <c:v>2.8631103316191728</c:v>
                </c:pt>
                <c:pt idx="6">
                  <c:v>2.84926241942869</c:v>
                </c:pt>
                <c:pt idx="7">
                  <c:v>2.8354145072382071</c:v>
                </c:pt>
                <c:pt idx="8">
                  <c:v>2.8215665950477242</c:v>
                </c:pt>
                <c:pt idx="9">
                  <c:v>2.8077186828572414</c:v>
                </c:pt>
                <c:pt idx="10">
                  <c:v>2.7938707706667585</c:v>
                </c:pt>
                <c:pt idx="11">
                  <c:v>2.7800228584762756</c:v>
                </c:pt>
                <c:pt idx="12">
                  <c:v>2.7661749462857927</c:v>
                </c:pt>
                <c:pt idx="13">
                  <c:v>2.7523270340953099</c:v>
                </c:pt>
                <c:pt idx="14">
                  <c:v>2.738479121904827</c:v>
                </c:pt>
                <c:pt idx="15">
                  <c:v>2.7246312097143441</c:v>
                </c:pt>
                <c:pt idx="16">
                  <c:v>2.7107832975238613</c:v>
                </c:pt>
                <c:pt idx="17">
                  <c:v>2.6969353853333784</c:v>
                </c:pt>
                <c:pt idx="18">
                  <c:v>2.6830874731428955</c:v>
                </c:pt>
                <c:pt idx="19">
                  <c:v>2.6692395609524127</c:v>
                </c:pt>
                <c:pt idx="20">
                  <c:v>2.6553916487619298</c:v>
                </c:pt>
                <c:pt idx="21">
                  <c:v>2.6415437365714469</c:v>
                </c:pt>
                <c:pt idx="22">
                  <c:v>2.6276958243809641</c:v>
                </c:pt>
                <c:pt idx="23">
                  <c:v>2.6138479121904812</c:v>
                </c:pt>
                <c:pt idx="2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3D-4FCA-8E2E-A8C3FEAFD1B5}"/>
            </c:ext>
          </c:extLst>
        </c:ser>
        <c:ser>
          <c:idx val="3"/>
          <c:order val="3"/>
          <c:tx>
            <c:v>Cartagena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Projections!$F$29:$AD$29</c:f>
              <c:numCache>
                <c:formatCode>0.00</c:formatCode>
                <c:ptCount val="25"/>
                <c:pt idx="0">
                  <c:v>3.3866183877489702</c:v>
                </c:pt>
                <c:pt idx="1">
                  <c:v>3.3538426215927633</c:v>
                </c:pt>
                <c:pt idx="2">
                  <c:v>3.3210668554365563</c:v>
                </c:pt>
                <c:pt idx="3">
                  <c:v>3.2882910892803494</c:v>
                </c:pt>
                <c:pt idx="4">
                  <c:v>3.2555153231241425</c:v>
                </c:pt>
                <c:pt idx="5">
                  <c:v>3.2227395569679356</c:v>
                </c:pt>
                <c:pt idx="6">
                  <c:v>3.1899637908117286</c:v>
                </c:pt>
                <c:pt idx="7">
                  <c:v>3.1571880246555217</c:v>
                </c:pt>
                <c:pt idx="8">
                  <c:v>3.1244122584993148</c:v>
                </c:pt>
                <c:pt idx="9">
                  <c:v>3.0916364923431079</c:v>
                </c:pt>
                <c:pt idx="10">
                  <c:v>3.058860726186901</c:v>
                </c:pt>
                <c:pt idx="11">
                  <c:v>3.026084960030694</c:v>
                </c:pt>
                <c:pt idx="12">
                  <c:v>2.9933091938744871</c:v>
                </c:pt>
                <c:pt idx="13">
                  <c:v>2.9605334277182802</c:v>
                </c:pt>
                <c:pt idx="14">
                  <c:v>2.9277576615620733</c:v>
                </c:pt>
                <c:pt idx="15">
                  <c:v>2.8949818954058664</c:v>
                </c:pt>
                <c:pt idx="16">
                  <c:v>2.8622061292496594</c:v>
                </c:pt>
                <c:pt idx="17">
                  <c:v>2.8294303630934525</c:v>
                </c:pt>
                <c:pt idx="18">
                  <c:v>2.7966545969372456</c:v>
                </c:pt>
                <c:pt idx="19">
                  <c:v>2.7638788307810387</c:v>
                </c:pt>
                <c:pt idx="20">
                  <c:v>2.7311030646248318</c:v>
                </c:pt>
                <c:pt idx="21">
                  <c:v>2.6983272984686248</c:v>
                </c:pt>
                <c:pt idx="22">
                  <c:v>2.6655515323124179</c:v>
                </c:pt>
                <c:pt idx="23">
                  <c:v>2.632775766156211</c:v>
                </c:pt>
                <c:pt idx="24">
                  <c:v>2.6000000000000041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3D-4FCA-8E2E-A8C3FEAFD1B5}"/>
            </c:ext>
          </c:extLst>
        </c:ser>
        <c:ser>
          <c:idx val="4"/>
          <c:order val="4"/>
          <c:tx>
            <c:v>Cali</c:v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Projections!$F$28:$AD$28</c:f>
              <c:numCache>
                <c:formatCode>0.00</c:formatCode>
                <c:ptCount val="25"/>
                <c:pt idx="0">
                  <c:v>3.1765684726900143</c:v>
                </c:pt>
                <c:pt idx="1">
                  <c:v>3.1525447863279306</c:v>
                </c:pt>
                <c:pt idx="2">
                  <c:v>3.1285210999658468</c:v>
                </c:pt>
                <c:pt idx="3">
                  <c:v>3.1044974136037631</c:v>
                </c:pt>
                <c:pt idx="4">
                  <c:v>3.0804737272416793</c:v>
                </c:pt>
                <c:pt idx="5">
                  <c:v>3.0564500408795956</c:v>
                </c:pt>
                <c:pt idx="6">
                  <c:v>3.0324263545175119</c:v>
                </c:pt>
                <c:pt idx="7">
                  <c:v>3.0084026681554281</c:v>
                </c:pt>
                <c:pt idx="8">
                  <c:v>2.9843789817933444</c:v>
                </c:pt>
                <c:pt idx="9">
                  <c:v>2.9603552954312606</c:v>
                </c:pt>
                <c:pt idx="10">
                  <c:v>2.9363316090691769</c:v>
                </c:pt>
                <c:pt idx="11">
                  <c:v>2.9123079227070932</c:v>
                </c:pt>
                <c:pt idx="12">
                  <c:v>2.8882842363450094</c:v>
                </c:pt>
                <c:pt idx="13">
                  <c:v>2.8642605499829257</c:v>
                </c:pt>
                <c:pt idx="14">
                  <c:v>2.8402368636208419</c:v>
                </c:pt>
                <c:pt idx="15">
                  <c:v>2.8162131772587582</c:v>
                </c:pt>
                <c:pt idx="16">
                  <c:v>2.7921894908966745</c:v>
                </c:pt>
                <c:pt idx="17">
                  <c:v>2.7681658045345907</c:v>
                </c:pt>
                <c:pt idx="18">
                  <c:v>2.744142118172507</c:v>
                </c:pt>
                <c:pt idx="19">
                  <c:v>2.7201184318104232</c:v>
                </c:pt>
                <c:pt idx="20">
                  <c:v>2.6960947454483395</c:v>
                </c:pt>
                <c:pt idx="21">
                  <c:v>2.6720710590862558</c:v>
                </c:pt>
                <c:pt idx="22">
                  <c:v>2.648047372724172</c:v>
                </c:pt>
                <c:pt idx="23">
                  <c:v>2.6240236863620883</c:v>
                </c:pt>
                <c:pt idx="24">
                  <c:v>2.6000000000000045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3D-4FCA-8E2E-A8C3FEAFD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363184"/>
        <c:axId val="352360688"/>
      </c:lineChart>
      <c:catAx>
        <c:axId val="352363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60688"/>
        <c:crosses val="autoZero"/>
        <c:auto val="1"/>
        <c:lblAlgn val="ctr"/>
        <c:lblOffset val="100"/>
        <c:noMultiLvlLbl val="0"/>
      </c:catAx>
      <c:valAx>
        <c:axId val="35236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People per Unit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6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Required Units Yearly (Natural Demand)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Required Units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Projections!$J$2:$AD$2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Projections!$J$38:$AD$38</c:f>
              <c:numCache>
                <c:formatCode>#,##0</c:formatCode>
                <c:ptCount val="21"/>
                <c:pt idx="0">
                  <c:v>289606.82856859267</c:v>
                </c:pt>
                <c:pt idx="1">
                  <c:v>288416.78782034293</c:v>
                </c:pt>
                <c:pt idx="2">
                  <c:v>287758.10493139923</c:v>
                </c:pt>
                <c:pt idx="3">
                  <c:v>287628.58825411275</c:v>
                </c:pt>
                <c:pt idx="4">
                  <c:v>287742.56526656821</c:v>
                </c:pt>
                <c:pt idx="5">
                  <c:v>287453.5449135825</c:v>
                </c:pt>
                <c:pt idx="6">
                  <c:v>286657.45017448068</c:v>
                </c:pt>
                <c:pt idx="7">
                  <c:v>285331.55532331392</c:v>
                </c:pt>
                <c:pt idx="8">
                  <c:v>284022.1637756899</c:v>
                </c:pt>
                <c:pt idx="9">
                  <c:v>282754.09312480688</c:v>
                </c:pt>
                <c:pt idx="10">
                  <c:v>281160.19053092971</c:v>
                </c:pt>
                <c:pt idx="11">
                  <c:v>279355.72865733877</c:v>
                </c:pt>
                <c:pt idx="12">
                  <c:v>277357.48069854826</c:v>
                </c:pt>
                <c:pt idx="13">
                  <c:v>275550.35541799664</c:v>
                </c:pt>
                <c:pt idx="14">
                  <c:v>273748.41386746615</c:v>
                </c:pt>
                <c:pt idx="15">
                  <c:v>271610.4948047474</c:v>
                </c:pt>
                <c:pt idx="16">
                  <c:v>269330.97929519042</c:v>
                </c:pt>
                <c:pt idx="17">
                  <c:v>266918.35410682857</c:v>
                </c:pt>
                <c:pt idx="18">
                  <c:v>264652.8709603548</c:v>
                </c:pt>
                <c:pt idx="19">
                  <c:v>262538.30524426699</c:v>
                </c:pt>
                <c:pt idx="20">
                  <c:v>260312.40036932006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1-485F-91DA-4C97207D3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363184"/>
        <c:axId val="352360688"/>
      </c:barChart>
      <c:catAx>
        <c:axId val="352363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60688"/>
        <c:crosses val="autoZero"/>
        <c:auto val="1"/>
        <c:lblAlgn val="ctr"/>
        <c:lblOffset val="100"/>
        <c:noMultiLvlLbl val="0"/>
      </c:catAx>
      <c:valAx>
        <c:axId val="35236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Required Units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6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People Per Household Projection Main Cities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Barranquilla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Projections!$J$2:$AD$2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Projections!$J$33:$AD$33</c:f>
              <c:numCache>
                <c:formatCode>#,##0</c:formatCode>
                <c:ptCount val="21"/>
                <c:pt idx="0">
                  <c:v>15684.189439129434</c:v>
                </c:pt>
                <c:pt idx="1">
                  <c:v>15759.711316681351</c:v>
                </c:pt>
                <c:pt idx="2">
                  <c:v>15779.923285768717</c:v>
                </c:pt>
                <c:pt idx="3">
                  <c:v>15968.506039397093</c:v>
                </c:pt>
                <c:pt idx="4">
                  <c:v>16135.359602205921</c:v>
                </c:pt>
                <c:pt idx="5">
                  <c:v>16326.162007836276</c:v>
                </c:pt>
                <c:pt idx="6">
                  <c:v>16498.764825887978</c:v>
                </c:pt>
                <c:pt idx="7">
                  <c:v>16674.188854198554</c:v>
                </c:pt>
                <c:pt idx="8">
                  <c:v>16854.828765764716</c:v>
                </c:pt>
                <c:pt idx="9">
                  <c:v>17067.540483207325</c:v>
                </c:pt>
                <c:pt idx="10">
                  <c:v>17313.207453650306</c:v>
                </c:pt>
                <c:pt idx="11">
                  <c:v>17555.433802277199</c:v>
                </c:pt>
                <c:pt idx="12">
                  <c:v>17765.922611679533</c:v>
                </c:pt>
                <c:pt idx="13">
                  <c:v>18047.192455904908</c:v>
                </c:pt>
                <c:pt idx="14">
                  <c:v>20636.224907850265</c:v>
                </c:pt>
                <c:pt idx="15">
                  <c:v>21071.548723527463</c:v>
                </c:pt>
                <c:pt idx="16">
                  <c:v>21522.354997965624</c:v>
                </c:pt>
                <c:pt idx="17">
                  <c:v>21990.136150630657</c:v>
                </c:pt>
                <c:pt idx="18">
                  <c:v>22488.218195377733</c:v>
                </c:pt>
                <c:pt idx="19">
                  <c:v>23018.686266804347</c:v>
                </c:pt>
                <c:pt idx="20">
                  <c:v>23572.050563131692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5B-49F0-A2D4-DF1A674133FE}"/>
            </c:ext>
          </c:extLst>
        </c:ser>
        <c:ser>
          <c:idx val="1"/>
          <c:order val="1"/>
          <c:tx>
            <c:v>Medellin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Projections!$J$2:$AD$2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Projections!$J$37:$AD$37</c:f>
              <c:numCache>
                <c:formatCode>#,##0</c:formatCode>
                <c:ptCount val="21"/>
                <c:pt idx="0">
                  <c:v>27157.864390295697</c:v>
                </c:pt>
                <c:pt idx="1">
                  <c:v>27912.988396737259</c:v>
                </c:pt>
                <c:pt idx="2">
                  <c:v>30846.547260136809</c:v>
                </c:pt>
                <c:pt idx="3">
                  <c:v>30058.821480170125</c:v>
                </c:pt>
                <c:pt idx="4">
                  <c:v>28796.670921416488</c:v>
                </c:pt>
                <c:pt idx="5">
                  <c:v>27402.851487983484</c:v>
                </c:pt>
                <c:pt idx="6">
                  <c:v>25936.599596331129</c:v>
                </c:pt>
                <c:pt idx="7">
                  <c:v>24331.093456210103</c:v>
                </c:pt>
                <c:pt idx="8">
                  <c:v>22692.307525343727</c:v>
                </c:pt>
                <c:pt idx="9">
                  <c:v>21684.925848256331</c:v>
                </c:pt>
                <c:pt idx="10">
                  <c:v>21300.195690006949</c:v>
                </c:pt>
                <c:pt idx="11">
                  <c:v>20905.151770394528</c:v>
                </c:pt>
                <c:pt idx="12">
                  <c:v>20565.120156571269</c:v>
                </c:pt>
                <c:pt idx="13">
                  <c:v>20094.028510498349</c:v>
                </c:pt>
                <c:pt idx="14">
                  <c:v>22798.068984537153</c:v>
                </c:pt>
                <c:pt idx="15">
                  <c:v>22514.960905031301</c:v>
                </c:pt>
                <c:pt idx="16">
                  <c:v>22216.509547752561</c:v>
                </c:pt>
                <c:pt idx="17">
                  <c:v>21903.485894434853</c:v>
                </c:pt>
                <c:pt idx="18">
                  <c:v>21600.166517906124</c:v>
                </c:pt>
                <c:pt idx="19">
                  <c:v>21306.853542970493</c:v>
                </c:pt>
                <c:pt idx="20">
                  <c:v>21000.869067997904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5B-49F0-A2D4-DF1A674133FE}"/>
            </c:ext>
          </c:extLst>
        </c:ser>
        <c:ser>
          <c:idx val="2"/>
          <c:order val="2"/>
          <c:tx>
            <c:v>Bogota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Projections!$J$2:$AD$2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Projections!$J$34:$AD$34</c:f>
              <c:numCache>
                <c:formatCode>#,##0</c:formatCode>
                <c:ptCount val="21"/>
                <c:pt idx="0">
                  <c:v>63063.478570752777</c:v>
                </c:pt>
                <c:pt idx="1">
                  <c:v>61724.233998056501</c:v>
                </c:pt>
                <c:pt idx="2">
                  <c:v>63963.937684647273</c:v>
                </c:pt>
                <c:pt idx="3">
                  <c:v>63848.44627613062</c:v>
                </c:pt>
                <c:pt idx="4">
                  <c:v>63309.148480497766</c:v>
                </c:pt>
                <c:pt idx="5">
                  <c:v>62592.69460131973</c:v>
                </c:pt>
                <c:pt idx="6">
                  <c:v>61624.344972841442</c:v>
                </c:pt>
                <c:pt idx="7">
                  <c:v>60436.130655117799</c:v>
                </c:pt>
                <c:pt idx="8">
                  <c:v>59143.308758978732</c:v>
                </c:pt>
                <c:pt idx="9">
                  <c:v>58133.98927299818</c:v>
                </c:pt>
                <c:pt idx="10">
                  <c:v>57464.664746158756</c:v>
                </c:pt>
                <c:pt idx="11">
                  <c:v>56801.283687233925</c:v>
                </c:pt>
                <c:pt idx="12">
                  <c:v>56083.099528373685</c:v>
                </c:pt>
                <c:pt idx="13">
                  <c:v>55327.897036018781</c:v>
                </c:pt>
                <c:pt idx="14">
                  <c:v>61554.674462893978</c:v>
                </c:pt>
                <c:pt idx="15">
                  <c:v>61215.273639547639</c:v>
                </c:pt>
                <c:pt idx="16">
                  <c:v>60841.550163836218</c:v>
                </c:pt>
                <c:pt idx="17">
                  <c:v>60435.022362583317</c:v>
                </c:pt>
                <c:pt idx="18">
                  <c:v>60052.338046035729</c:v>
                </c:pt>
                <c:pt idx="19">
                  <c:v>59694.396972389892</c:v>
                </c:pt>
                <c:pt idx="20">
                  <c:v>59307.99812849611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5B-49F0-A2D4-DF1A674133FE}"/>
            </c:ext>
          </c:extLst>
        </c:ser>
        <c:ser>
          <c:idx val="3"/>
          <c:order val="3"/>
          <c:tx>
            <c:v>Cartagena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Projections!$J$2:$AD$2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Projections!$J$36:$AD$36</c:f>
              <c:numCache>
                <c:formatCode>#,##0</c:formatCode>
                <c:ptCount val="21"/>
                <c:pt idx="0">
                  <c:v>9045.644803678093</c:v>
                </c:pt>
                <c:pt idx="1">
                  <c:v>8986.3647659995477</c:v>
                </c:pt>
                <c:pt idx="2">
                  <c:v>8612.0877842014306</c:v>
                </c:pt>
                <c:pt idx="3">
                  <c:v>8591.9862100027967</c:v>
                </c:pt>
                <c:pt idx="4">
                  <c:v>8716.5593551163911</c:v>
                </c:pt>
                <c:pt idx="5">
                  <c:v>8819.8651037098025</c:v>
                </c:pt>
                <c:pt idx="6">
                  <c:v>8931.0684904559166</c:v>
                </c:pt>
                <c:pt idx="7">
                  <c:v>9060.0950147914118</c:v>
                </c:pt>
                <c:pt idx="8">
                  <c:v>9231.4448747274582</c:v>
                </c:pt>
                <c:pt idx="9">
                  <c:v>9351.0636412916938</c:v>
                </c:pt>
                <c:pt idx="10">
                  <c:v>9392.7257474281359</c:v>
                </c:pt>
                <c:pt idx="11">
                  <c:v>9452.0378853059374</c:v>
                </c:pt>
                <c:pt idx="12">
                  <c:v>9455.0410117296269</c:v>
                </c:pt>
                <c:pt idx="13">
                  <c:v>9526.0066834826721</c:v>
                </c:pt>
                <c:pt idx="14">
                  <c:v>10270.855314603541</c:v>
                </c:pt>
                <c:pt idx="15">
                  <c:v>10365.019667779794</c:v>
                </c:pt>
                <c:pt idx="16">
                  <c:v>10459.913108837674</c:v>
                </c:pt>
                <c:pt idx="17">
                  <c:v>10555.898375756107</c:v>
                </c:pt>
                <c:pt idx="18">
                  <c:v>10660.731615811121</c:v>
                </c:pt>
                <c:pt idx="19">
                  <c:v>10774.850769690122</c:v>
                </c:pt>
                <c:pt idx="20">
                  <c:v>10891.409147527767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5B-49F0-A2D4-DF1A674133FE}"/>
            </c:ext>
          </c:extLst>
        </c:ser>
        <c:ser>
          <c:idx val="4"/>
          <c:order val="4"/>
          <c:tx>
            <c:v>Cali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Projections!$J$2:$AD$2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Projections!$J$35:$AD$35</c:f>
              <c:numCache>
                <c:formatCode>#,##0</c:formatCode>
                <c:ptCount val="21"/>
                <c:pt idx="0">
                  <c:v>14461.258415154181</c:v>
                </c:pt>
                <c:pt idx="1">
                  <c:v>14757.296453084215</c:v>
                </c:pt>
                <c:pt idx="2">
                  <c:v>15803.999308160739</c:v>
                </c:pt>
                <c:pt idx="3">
                  <c:v>16509.470243869233</c:v>
                </c:pt>
                <c:pt idx="4">
                  <c:v>17011.496521170484</c:v>
                </c:pt>
                <c:pt idx="5">
                  <c:v>17417.649700082606</c:v>
                </c:pt>
                <c:pt idx="6">
                  <c:v>17799.375082752667</c:v>
                </c:pt>
                <c:pt idx="7">
                  <c:v>18067.277114256751</c:v>
                </c:pt>
                <c:pt idx="8">
                  <c:v>18355.020677428925</c:v>
                </c:pt>
                <c:pt idx="9">
                  <c:v>18549.105855836067</c:v>
                </c:pt>
                <c:pt idx="10">
                  <c:v>18668.897203914588</c:v>
                </c:pt>
                <c:pt idx="11">
                  <c:v>18763.347249263898</c:v>
                </c:pt>
                <c:pt idx="12">
                  <c:v>18854.863079285948</c:v>
                </c:pt>
                <c:pt idx="13">
                  <c:v>18958.876586555736</c:v>
                </c:pt>
                <c:pt idx="14">
                  <c:v>15152.640491819475</c:v>
                </c:pt>
                <c:pt idx="15">
                  <c:v>15058.214932522736</c:v>
                </c:pt>
                <c:pt idx="16">
                  <c:v>14958.252694620052</c:v>
                </c:pt>
                <c:pt idx="17">
                  <c:v>14853.306409846293</c:v>
                </c:pt>
                <c:pt idx="18">
                  <c:v>14759.348684929078</c:v>
                </c:pt>
                <c:pt idx="19">
                  <c:v>14676.654225345002</c:v>
                </c:pt>
                <c:pt idx="20">
                  <c:v>14590.413209624588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5B-49F0-A2D4-DF1A67413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363184"/>
        <c:axId val="352360688"/>
      </c:lineChart>
      <c:catAx>
        <c:axId val="352363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60688"/>
        <c:crosses val="autoZero"/>
        <c:auto val="1"/>
        <c:lblAlgn val="ctr"/>
        <c:lblOffset val="100"/>
        <c:noMultiLvlLbl val="0"/>
      </c:catAx>
      <c:valAx>
        <c:axId val="35236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People per Unit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6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'Charts 1'!$C$2</c:f>
              <c:strCache>
                <c:ptCount val="1"/>
                <c:pt idx="0">
                  <c:v>Total Population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'Charts 1'!$B$3:$B$23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'Charts 1'!$C$3:$C$23</c:f>
              <c:numCache>
                <c:formatCode>General</c:formatCode>
                <c:ptCount val="21"/>
                <c:pt idx="0">
                  <c:v>51609474</c:v>
                </c:pt>
                <c:pt idx="1">
                  <c:v>52156254</c:v>
                </c:pt>
                <c:pt idx="2">
                  <c:v>52691440</c:v>
                </c:pt>
                <c:pt idx="3">
                  <c:v>53216592</c:v>
                </c:pt>
                <c:pt idx="4">
                  <c:v>53732415</c:v>
                </c:pt>
                <c:pt idx="5">
                  <c:v>54237754</c:v>
                </c:pt>
                <c:pt idx="6">
                  <c:v>54731186</c:v>
                </c:pt>
                <c:pt idx="7">
                  <c:v>55211258</c:v>
                </c:pt>
                <c:pt idx="8">
                  <c:v>55678083</c:v>
                </c:pt>
                <c:pt idx="9">
                  <c:v>56131842</c:v>
                </c:pt>
                <c:pt idx="10">
                  <c:v>56571697</c:v>
                </c:pt>
                <c:pt idx="11">
                  <c:v>56997149</c:v>
                </c:pt>
                <c:pt idx="12">
                  <c:v>57407759</c:v>
                </c:pt>
                <c:pt idx="13">
                  <c:v>57804147</c:v>
                </c:pt>
                <c:pt idx="14">
                  <c:v>58186418</c:v>
                </c:pt>
                <c:pt idx="15">
                  <c:v>58553761</c:v>
                </c:pt>
                <c:pt idx="16">
                  <c:v>58905906</c:v>
                </c:pt>
                <c:pt idx="17">
                  <c:v>59242615</c:v>
                </c:pt>
                <c:pt idx="18">
                  <c:v>59564397</c:v>
                </c:pt>
                <c:pt idx="19">
                  <c:v>59871761</c:v>
                </c:pt>
                <c:pt idx="20">
                  <c:v>60164524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0-4C39-B7BA-DDF6955DB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2006128"/>
        <c:axId val="1712026928"/>
      </c:barChart>
      <c:lineChart>
        <c:grouping val="standard"/>
        <c:varyColors val="0"/>
        <c:ser>
          <c:idx val="1"/>
          <c:order val="1"/>
          <c:tx>
            <c:strRef>
              <c:f>'Charts 1'!$E$2</c:f>
              <c:strCache>
                <c:ptCount val="1"/>
                <c:pt idx="0">
                  <c:v>Colombia's Population Growth Rate</c:v>
                </c:pt>
              </c:strCache>
            </c:strRef>
          </c:tx>
          <c:spPr>
            <a:ln w="28575" cap="rnd">
              <a:solidFill>
                <a:srgbClr val="D57849"/>
              </a:solidFill>
              <a:round/>
            </a:ln>
            <a:effectLst/>
          </c:spPr>
          <c:marker>
            <c:symbol val="none"/>
          </c:marker>
          <c:cat>
            <c:numRef>
              <c:f>'Charts 1'!$B$3:$B$23</c:f>
              <c:numCache>
                <c:formatCode>General</c:formatCod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numCache>
            </c:numRef>
          </c:cat>
          <c:val>
            <c:numRef>
              <c:f>'Charts 1'!$E$3:$E$23</c:f>
              <c:numCache>
                <c:formatCode>0.000%</c:formatCode>
                <c:ptCount val="21"/>
                <c:pt idx="0">
                  <c:v>1.0969275349191485E-2</c:v>
                </c:pt>
                <c:pt idx="1">
                  <c:v>1.0594566416235903E-2</c:v>
                </c:pt>
                <c:pt idx="2">
                  <c:v>1.0261204725324024E-2</c:v>
                </c:pt>
                <c:pt idx="3">
                  <c:v>9.9665524419146646E-3</c:v>
                </c:pt>
                <c:pt idx="4">
                  <c:v>9.6928980345077336E-3</c:v>
                </c:pt>
                <c:pt idx="5">
                  <c:v>9.4047326925469476E-3</c:v>
                </c:pt>
                <c:pt idx="6">
                  <c:v>9.097574357522252E-3</c:v>
                </c:pt>
                <c:pt idx="7">
                  <c:v>8.7714525316516991E-3</c:v>
                </c:pt>
                <c:pt idx="8">
                  <c:v>8.4552501955307731E-3</c:v>
                </c:pt>
                <c:pt idx="9">
                  <c:v>8.149687912207753E-3</c:v>
                </c:pt>
                <c:pt idx="10">
                  <c:v>7.836104861835818E-3</c:v>
                </c:pt>
                <c:pt idx="11">
                  <c:v>7.5205804768416259E-3</c:v>
                </c:pt>
                <c:pt idx="12">
                  <c:v>7.2040445391400188E-3</c:v>
                </c:pt>
                <c:pt idx="13">
                  <c:v>6.9047809373642332E-3</c:v>
                </c:pt>
                <c:pt idx="14">
                  <c:v>6.6132106404061287E-3</c:v>
                </c:pt>
                <c:pt idx="15">
                  <c:v>6.3132086941663943E-3</c:v>
                </c:pt>
                <c:pt idx="16">
                  <c:v>6.0140457928910835E-3</c:v>
                </c:pt>
                <c:pt idx="17">
                  <c:v>5.7160482346201415E-3</c:v>
                </c:pt>
                <c:pt idx="18">
                  <c:v>5.431596832786669E-3</c:v>
                </c:pt>
                <c:pt idx="19">
                  <c:v>5.1601966187956204E-3</c:v>
                </c:pt>
                <c:pt idx="20">
                  <c:v>4.8898344580176958E-3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20-4C39-B7BA-DDF6955DB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2010704"/>
        <c:axId val="1712023600"/>
      </c:lineChart>
      <c:catAx>
        <c:axId val="171200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12026928"/>
        <c:crosses val="autoZero"/>
        <c:auto val="1"/>
        <c:lblAlgn val="ctr"/>
        <c:lblOffset val="100"/>
        <c:noMultiLvlLbl val="0"/>
      </c:catAx>
      <c:valAx>
        <c:axId val="171202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12006128"/>
        <c:crosses val="autoZero"/>
        <c:crossBetween val="between"/>
      </c:valAx>
      <c:valAx>
        <c:axId val="1712023600"/>
        <c:scaling>
          <c:orientation val="minMax"/>
        </c:scaling>
        <c:delete val="0"/>
        <c:axPos val="r"/>
        <c:numFmt formatCode="0.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12010704"/>
        <c:crosses val="max"/>
        <c:crossBetween val="between"/>
      </c:valAx>
      <c:catAx>
        <c:axId val="17120107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12023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3.png"/><Relationship Id="rId18" Type="http://schemas.openxmlformats.org/officeDocument/2006/relationships/chart" Target="../charts/chart14.xml"/><Relationship Id="rId26" Type="http://schemas.openxmlformats.org/officeDocument/2006/relationships/chart" Target="../charts/chart22.xml"/><Relationship Id="rId3" Type="http://schemas.openxmlformats.org/officeDocument/2006/relationships/chart" Target="../charts/chart3.xml"/><Relationship Id="rId21" Type="http://schemas.openxmlformats.org/officeDocument/2006/relationships/chart" Target="../charts/chart17.xml"/><Relationship Id="rId7" Type="http://schemas.openxmlformats.org/officeDocument/2006/relationships/chart" Target="../charts/chart7.xml"/><Relationship Id="rId12" Type="http://schemas.openxmlformats.org/officeDocument/2006/relationships/image" Target="../media/image2.png"/><Relationship Id="rId17" Type="http://schemas.openxmlformats.org/officeDocument/2006/relationships/chart" Target="../charts/chart13.xml"/><Relationship Id="rId25" Type="http://schemas.openxmlformats.org/officeDocument/2006/relationships/chart" Target="../charts/chart21.xml"/><Relationship Id="rId2" Type="http://schemas.openxmlformats.org/officeDocument/2006/relationships/chart" Target="../charts/chart2.xml"/><Relationship Id="rId16" Type="http://schemas.openxmlformats.org/officeDocument/2006/relationships/chart" Target="../charts/chart12.xml"/><Relationship Id="rId20" Type="http://schemas.openxmlformats.org/officeDocument/2006/relationships/chart" Target="../charts/chart16.xml"/><Relationship Id="rId29" Type="http://schemas.openxmlformats.org/officeDocument/2006/relationships/chart" Target="../charts/chart2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24" Type="http://schemas.openxmlformats.org/officeDocument/2006/relationships/chart" Target="../charts/chart20.xml"/><Relationship Id="rId5" Type="http://schemas.openxmlformats.org/officeDocument/2006/relationships/chart" Target="../charts/chart5.xml"/><Relationship Id="rId15" Type="http://schemas.openxmlformats.org/officeDocument/2006/relationships/chart" Target="../charts/chart11.xml"/><Relationship Id="rId23" Type="http://schemas.openxmlformats.org/officeDocument/2006/relationships/chart" Target="../charts/chart19.xml"/><Relationship Id="rId28" Type="http://schemas.openxmlformats.org/officeDocument/2006/relationships/chart" Target="../charts/chart24.xml"/><Relationship Id="rId10" Type="http://schemas.openxmlformats.org/officeDocument/2006/relationships/chart" Target="../charts/chart10.xml"/><Relationship Id="rId19" Type="http://schemas.openxmlformats.org/officeDocument/2006/relationships/chart" Target="../charts/chart1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4.png"/><Relationship Id="rId22" Type="http://schemas.openxmlformats.org/officeDocument/2006/relationships/chart" Target="../charts/chart18.xml"/><Relationship Id="rId27" Type="http://schemas.openxmlformats.org/officeDocument/2006/relationships/chart" Target="../charts/chart23.xml"/><Relationship Id="rId30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277564</xdr:colOff>
      <xdr:row>3</xdr:row>
      <xdr:rowOff>169918</xdr:rowOff>
    </xdr:from>
    <xdr:to>
      <xdr:col>15</xdr:col>
      <xdr:colOff>557840</xdr:colOff>
      <xdr:row>18</xdr:row>
      <xdr:rowOff>154152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206483-D1D0-41C3-840A-767CFE3497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582448</xdr:colOff>
      <xdr:row>8</xdr:row>
      <xdr:rowOff>169918</xdr:rowOff>
    </xdr:from>
    <xdr:to>
      <xdr:col>23</xdr:col>
      <xdr:colOff>188310</xdr:colOff>
      <xdr:row>23</xdr:row>
      <xdr:rowOff>154152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D054C3A-43D6-4EC4-9A32-A0FA3DA948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356878</xdr:colOff>
      <xdr:row>8</xdr:row>
      <xdr:rowOff>157426</xdr:rowOff>
    </xdr:from>
    <xdr:to>
      <xdr:col>31</xdr:col>
      <xdr:colOff>25055</xdr:colOff>
      <xdr:row>23</xdr:row>
      <xdr:rowOff>141660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8752C7E-2825-4F2E-9402-E9D49100BD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580572</xdr:colOff>
      <xdr:row>37</xdr:row>
      <xdr:rowOff>181427</xdr:rowOff>
    </xdr:from>
    <xdr:to>
      <xdr:col>21</xdr:col>
      <xdr:colOff>374953</xdr:colOff>
      <xdr:row>54</xdr:row>
      <xdr:rowOff>169333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645911E-56C3-476C-BA33-41C7A63D8A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308428</xdr:colOff>
      <xdr:row>48</xdr:row>
      <xdr:rowOff>134257</xdr:rowOff>
    </xdr:from>
    <xdr:to>
      <xdr:col>10</xdr:col>
      <xdr:colOff>127000</xdr:colOff>
      <xdr:row>63</xdr:row>
      <xdr:rowOff>156029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11FBD7-96F5-C50A-9330-58D080EC35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68</xdr:row>
      <xdr:rowOff>181428</xdr:rowOff>
    </xdr:from>
    <xdr:to>
      <xdr:col>19</xdr:col>
      <xdr:colOff>108857</xdr:colOff>
      <xdr:row>87</xdr:row>
      <xdr:rowOff>48381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260DFD1-5110-442F-A1E6-72F0A3A1F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581892</xdr:colOff>
      <xdr:row>67</xdr:row>
      <xdr:rowOff>152399</xdr:rowOff>
    </xdr:from>
    <xdr:to>
      <xdr:col>7</xdr:col>
      <xdr:colOff>414319</xdr:colOff>
      <xdr:row>82</xdr:row>
      <xdr:rowOff>174172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D04F7A7-F81A-49A8-97F6-31F9A8AE63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526472</xdr:colOff>
      <xdr:row>68</xdr:row>
      <xdr:rowOff>110836</xdr:rowOff>
    </xdr:from>
    <xdr:to>
      <xdr:col>28</xdr:col>
      <xdr:colOff>566056</xdr:colOff>
      <xdr:row>86</xdr:row>
      <xdr:rowOff>157898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9035DDC-4A58-44A0-B4A7-F900CB844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90054</xdr:colOff>
      <xdr:row>10</xdr:row>
      <xdr:rowOff>110837</xdr:rowOff>
    </xdr:from>
    <xdr:to>
      <xdr:col>39</xdr:col>
      <xdr:colOff>394854</xdr:colOff>
      <xdr:row>25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B280F7-3036-4D48-9E27-6EF74A482A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40</xdr:col>
      <xdr:colOff>58351</xdr:colOff>
      <xdr:row>29</xdr:row>
      <xdr:rowOff>52859</xdr:rowOff>
    </xdr:from>
    <xdr:to>
      <xdr:col>47</xdr:col>
      <xdr:colOff>353540</xdr:colOff>
      <xdr:row>44</xdr:row>
      <xdr:rowOff>15789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E55369B-FEDD-4F8B-ABC2-9D105EACDC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32</xdr:col>
      <xdr:colOff>329046</xdr:colOff>
      <xdr:row>46</xdr:row>
      <xdr:rowOff>138546</xdr:rowOff>
    </xdr:from>
    <xdr:to>
      <xdr:col>41</xdr:col>
      <xdr:colOff>1</xdr:colOff>
      <xdr:row>62</xdr:row>
      <xdr:rowOff>159039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1F0EFCF-6785-406F-9D29-C5A6300E0A1A}"/>
            </a:ext>
          </a:extLst>
        </xdr:cNvPr>
        <xdr:cNvPicPr/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6133137" y="8901546"/>
          <a:ext cx="5126182" cy="3065318"/>
        </a:xfrm>
        <a:prstGeom prst="rect">
          <a:avLst/>
        </a:prstGeom>
      </xdr:spPr>
    </xdr:pic>
    <xdr:clientData/>
  </xdr:twoCellAnchor>
  <xdr:twoCellAnchor editAs="oneCell">
    <xdr:from>
      <xdr:col>32</xdr:col>
      <xdr:colOff>329046</xdr:colOff>
      <xdr:row>63</xdr:row>
      <xdr:rowOff>138546</xdr:rowOff>
    </xdr:from>
    <xdr:to>
      <xdr:col>41</xdr:col>
      <xdr:colOff>221962</xdr:colOff>
      <xdr:row>79</xdr:row>
      <xdr:rowOff>141720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004EF68-69A5-480F-9825-8E46187DD54E}"/>
            </a:ext>
          </a:extLst>
        </xdr:cNvPr>
        <xdr:cNvPicPr/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6133137" y="12140046"/>
          <a:ext cx="5351318" cy="3047999"/>
        </a:xfrm>
        <a:prstGeom prst="rect">
          <a:avLst/>
        </a:prstGeom>
      </xdr:spPr>
    </xdr:pic>
    <xdr:clientData/>
  </xdr:twoCellAnchor>
  <xdr:twoCellAnchor editAs="oneCell">
    <xdr:from>
      <xdr:col>32</xdr:col>
      <xdr:colOff>415636</xdr:colOff>
      <xdr:row>81</xdr:row>
      <xdr:rowOff>173181</xdr:rowOff>
    </xdr:from>
    <xdr:to>
      <xdr:col>41</xdr:col>
      <xdr:colOff>314902</xdr:colOff>
      <xdr:row>93</xdr:row>
      <xdr:rowOff>48779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8CB6E05-5B05-48BD-957C-7F9B5601AF8B}"/>
            </a:ext>
          </a:extLst>
        </xdr:cNvPr>
        <xdr:cNvPicPr/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6219727" y="15603681"/>
          <a:ext cx="5351318" cy="2164773"/>
        </a:xfrm>
        <a:prstGeom prst="rect">
          <a:avLst/>
        </a:prstGeom>
      </xdr:spPr>
    </xdr:pic>
    <xdr:clientData/>
  </xdr:twoCellAnchor>
  <xdr:twoCellAnchor editAs="oneCell">
    <xdr:from>
      <xdr:col>32</xdr:col>
      <xdr:colOff>242453</xdr:colOff>
      <xdr:row>95</xdr:row>
      <xdr:rowOff>17318</xdr:rowOff>
    </xdr:from>
    <xdr:to>
      <xdr:col>41</xdr:col>
      <xdr:colOff>332220</xdr:colOff>
      <xdr:row>111</xdr:row>
      <xdr:rowOff>6512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376A85E-E456-4880-AC39-91CEDEF223EA}"/>
            </a:ext>
          </a:extLst>
        </xdr:cNvPr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6046544" y="18114818"/>
          <a:ext cx="5541819" cy="3013364"/>
        </a:xfrm>
        <a:prstGeom prst="rect">
          <a:avLst/>
        </a:prstGeom>
      </xdr:spPr>
    </xdr:pic>
    <xdr:clientData/>
  </xdr:twoCellAnchor>
  <xdr:twoCellAnchor>
    <xdr:from>
      <xdr:col>41</xdr:col>
      <xdr:colOff>410016</xdr:colOff>
      <xdr:row>52</xdr:row>
      <xdr:rowOff>80877</xdr:rowOff>
    </xdr:from>
    <xdr:to>
      <xdr:col>44</xdr:col>
      <xdr:colOff>376821</xdr:colOff>
      <xdr:row>63</xdr:row>
      <xdr:rowOff>92210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4881DDC0-45D5-43CD-BD34-E19567C189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44</xdr:col>
      <xdr:colOff>434253</xdr:colOff>
      <xdr:row>52</xdr:row>
      <xdr:rowOff>105367</xdr:rowOff>
    </xdr:from>
    <xdr:to>
      <xdr:col>47</xdr:col>
      <xdr:colOff>410969</xdr:colOff>
      <xdr:row>63</xdr:row>
      <xdr:rowOff>88791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BA0502C-05D4-44A8-A163-0F66136061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47</xdr:col>
      <xdr:colOff>487755</xdr:colOff>
      <xdr:row>52</xdr:row>
      <xdr:rowOff>138981</xdr:rowOff>
    </xdr:from>
    <xdr:to>
      <xdr:col>50</xdr:col>
      <xdr:colOff>460323</xdr:colOff>
      <xdr:row>63</xdr:row>
      <xdr:rowOff>118737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E4A755B-02DA-4156-9172-0DBB0D4ED0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51</xdr:col>
      <xdr:colOff>494861</xdr:colOff>
      <xdr:row>62</xdr:row>
      <xdr:rowOff>3503</xdr:rowOff>
    </xdr:from>
    <xdr:to>
      <xdr:col>58</xdr:col>
      <xdr:colOff>367861</xdr:colOff>
      <xdr:row>70</xdr:row>
      <xdr:rowOff>8759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47B7966A-0E2B-4B81-BF1A-E08BE22FDF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51</xdr:col>
      <xdr:colOff>486103</xdr:colOff>
      <xdr:row>69</xdr:row>
      <xdr:rowOff>117366</xdr:rowOff>
    </xdr:from>
    <xdr:to>
      <xdr:col>58</xdr:col>
      <xdr:colOff>359103</xdr:colOff>
      <xdr:row>77</xdr:row>
      <xdr:rowOff>122621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56E5E71B-71F6-4B98-84E1-2F3C486C2D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50</xdr:col>
      <xdr:colOff>530111</xdr:colOff>
      <xdr:row>81</xdr:row>
      <xdr:rowOff>138794</xdr:rowOff>
    </xdr:from>
    <xdr:to>
      <xdr:col>55</xdr:col>
      <xdr:colOff>318983</xdr:colOff>
      <xdr:row>91</xdr:row>
      <xdr:rowOff>95251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167FF6E3-E8D8-448F-A1A4-F7F5EA23AB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55</xdr:col>
      <xdr:colOff>390072</xdr:colOff>
      <xdr:row>81</xdr:row>
      <xdr:rowOff>138794</xdr:rowOff>
    </xdr:from>
    <xdr:to>
      <xdr:col>60</xdr:col>
      <xdr:colOff>178594</xdr:colOff>
      <xdr:row>91</xdr:row>
      <xdr:rowOff>95251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74924B95-5B5D-4640-A669-E95CBFA541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47</xdr:col>
      <xdr:colOff>160617</xdr:colOff>
      <xdr:row>94</xdr:row>
      <xdr:rowOff>10459</xdr:rowOff>
    </xdr:from>
    <xdr:to>
      <xdr:col>54</xdr:col>
      <xdr:colOff>444500</xdr:colOff>
      <xdr:row>109</xdr:row>
      <xdr:rowOff>64247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1284EFCF-F24B-4C02-A92C-51F3A2946E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</xdr:col>
      <xdr:colOff>0</xdr:colOff>
      <xdr:row>117</xdr:row>
      <xdr:rowOff>0</xdr:rowOff>
    </xdr:from>
    <xdr:to>
      <xdr:col>11</xdr:col>
      <xdr:colOff>594427</xdr:colOff>
      <xdr:row>132</xdr:row>
      <xdr:rowOff>21774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6F7C892C-13D8-450D-BD91-7D4CE771BA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19</xdr:col>
      <xdr:colOff>418353</xdr:colOff>
      <xdr:row>118</xdr:row>
      <xdr:rowOff>29882</xdr:rowOff>
    </xdr:from>
    <xdr:to>
      <xdr:col>25</xdr:col>
      <xdr:colOff>86427</xdr:colOff>
      <xdr:row>133</xdr:row>
      <xdr:rowOff>51655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13ADDEAB-BE1F-4DC4-AE14-C68E78EBF0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19</xdr:col>
      <xdr:colOff>463176</xdr:colOff>
      <xdr:row>134</xdr:row>
      <xdr:rowOff>134470</xdr:rowOff>
    </xdr:from>
    <xdr:to>
      <xdr:col>25</xdr:col>
      <xdr:colOff>131250</xdr:colOff>
      <xdr:row>149</xdr:row>
      <xdr:rowOff>156244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146C17A4-7D48-4452-A478-6A16C4D5BD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12</xdr:col>
      <xdr:colOff>433294</xdr:colOff>
      <xdr:row>133</xdr:row>
      <xdr:rowOff>164353</xdr:rowOff>
    </xdr:from>
    <xdr:to>
      <xdr:col>18</xdr:col>
      <xdr:colOff>101369</xdr:colOff>
      <xdr:row>149</xdr:row>
      <xdr:rowOff>6833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FAB127B2-9B57-483D-BE61-B29459C15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10</xdr:col>
      <xdr:colOff>567765</xdr:colOff>
      <xdr:row>152</xdr:row>
      <xdr:rowOff>89647</xdr:rowOff>
    </xdr:from>
    <xdr:to>
      <xdr:col>16</xdr:col>
      <xdr:colOff>235840</xdr:colOff>
      <xdr:row>167</xdr:row>
      <xdr:rowOff>111420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60FD4D55-F334-4624-BC60-47ABE9426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20</xdr:col>
      <xdr:colOff>0</xdr:colOff>
      <xdr:row>158</xdr:row>
      <xdr:rowOff>0</xdr:rowOff>
    </xdr:from>
    <xdr:to>
      <xdr:col>29</xdr:col>
      <xdr:colOff>278643</xdr:colOff>
      <xdr:row>176</xdr:row>
      <xdr:rowOff>47062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EFC74B81-3435-47A5-AC22-BFA516EF4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850187</xdr:colOff>
      <xdr:row>182</xdr:row>
      <xdr:rowOff>115466</xdr:rowOff>
    </xdr:from>
    <xdr:to>
      <xdr:col>11</xdr:col>
      <xdr:colOff>218945</xdr:colOff>
      <xdr:row>198</xdr:row>
      <xdr:rowOff>65832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8649392-B460-38D5-E565-CAD57C517B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</xdr:col>
      <xdr:colOff>830748</xdr:colOff>
      <xdr:row>200</xdr:row>
      <xdr:rowOff>115465</xdr:rowOff>
    </xdr:from>
    <xdr:to>
      <xdr:col>11</xdr:col>
      <xdr:colOff>196331</xdr:colOff>
      <xdr:row>216</xdr:row>
      <xdr:rowOff>62656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BE034C50-0C2F-E614-40BC-BAA428F52D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72AB5-D18B-4C59-B9A2-E2E17D740BCA}">
  <dimension ref="A1:AF128"/>
  <sheetViews>
    <sheetView showGridLines="0" tabSelected="1" zoomScaleNormal="100" workbookViewId="0">
      <pane xSplit="5" ySplit="3" topLeftCell="J79" activePane="bottomRight" state="frozen"/>
      <selection pane="topRight" activeCell="F1" sqref="F1"/>
      <selection pane="bottomLeft" activeCell="A4" sqref="A4"/>
      <selection pane="bottomRight" activeCell="B71" sqref="B71"/>
    </sheetView>
  </sheetViews>
  <sheetFormatPr baseColWidth="10" defaultColWidth="8.83203125" defaultRowHeight="15" x14ac:dyDescent="0.2"/>
  <cols>
    <col min="1" max="1" width="26.83203125" bestFit="1" customWidth="1"/>
    <col min="2" max="2" width="16.5" bestFit="1" customWidth="1"/>
    <col min="3" max="3" width="2.83203125" customWidth="1"/>
    <col min="4" max="4" width="23.5" bestFit="1" customWidth="1"/>
    <col min="5" max="5" width="28" bestFit="1" customWidth="1"/>
    <col min="6" max="6" width="16.83203125" bestFit="1" customWidth="1"/>
    <col min="7" max="7" width="15.5" bestFit="1" customWidth="1"/>
    <col min="8" max="8" width="16.83203125" bestFit="1" customWidth="1"/>
    <col min="9" max="14" width="16.5" bestFit="1" customWidth="1"/>
    <col min="15" max="15" width="16.83203125" bestFit="1" customWidth="1"/>
    <col min="16" max="16" width="16.1640625" bestFit="1" customWidth="1"/>
    <col min="17" max="17" width="16.5" bestFit="1" customWidth="1"/>
    <col min="18" max="19" width="16.83203125" bestFit="1" customWidth="1"/>
    <col min="20" max="21" width="16.5" bestFit="1" customWidth="1"/>
    <col min="22" max="23" width="16.83203125" bestFit="1" customWidth="1"/>
    <col min="24" max="25" width="16.5" bestFit="1" customWidth="1"/>
    <col min="26" max="29" width="16.83203125" bestFit="1" customWidth="1"/>
    <col min="30" max="30" width="16.5" bestFit="1" customWidth="1"/>
  </cols>
  <sheetData>
    <row r="1" spans="1:32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2"/>
      <c r="AE1" s="2"/>
      <c r="AF1" s="2"/>
    </row>
    <row r="2" spans="1:32" x14ac:dyDescent="0.2">
      <c r="A2" s="3"/>
      <c r="B2" s="3"/>
      <c r="C2" s="3"/>
      <c r="D2" s="53" t="s">
        <v>0</v>
      </c>
      <c r="E2" s="65"/>
      <c r="F2" s="53">
        <v>2018</v>
      </c>
      <c r="G2" s="66">
        <v>2019</v>
      </c>
      <c r="H2" s="66">
        <v>2020</v>
      </c>
      <c r="I2" s="66">
        <v>2021</v>
      </c>
      <c r="J2" s="66">
        <v>2022</v>
      </c>
      <c r="K2" s="66">
        <v>2023</v>
      </c>
      <c r="L2" s="66">
        <v>2024</v>
      </c>
      <c r="M2" s="66">
        <v>2025</v>
      </c>
      <c r="N2" s="66">
        <v>2026</v>
      </c>
      <c r="O2" s="66">
        <v>2027</v>
      </c>
      <c r="P2" s="66">
        <v>2028</v>
      </c>
      <c r="Q2" s="66">
        <v>2029</v>
      </c>
      <c r="R2" s="66">
        <v>2030</v>
      </c>
      <c r="S2" s="66">
        <v>2031</v>
      </c>
      <c r="T2" s="66">
        <v>2032</v>
      </c>
      <c r="U2" s="66">
        <v>2033</v>
      </c>
      <c r="V2" s="66">
        <v>2034</v>
      </c>
      <c r="W2" s="66">
        <v>2035</v>
      </c>
      <c r="X2" s="66">
        <v>2036</v>
      </c>
      <c r="Y2" s="66">
        <v>2037</v>
      </c>
      <c r="Z2" s="66">
        <v>2038</v>
      </c>
      <c r="AA2" s="66">
        <v>2039</v>
      </c>
      <c r="AB2" s="66">
        <v>2040</v>
      </c>
      <c r="AC2" s="66">
        <v>2041</v>
      </c>
      <c r="AD2" s="67">
        <v>2042</v>
      </c>
      <c r="AE2" s="2"/>
      <c r="AF2" s="2"/>
    </row>
    <row r="3" spans="1:32" x14ac:dyDescent="0.2">
      <c r="A3" s="3"/>
      <c r="B3" s="3"/>
      <c r="C3" s="3"/>
      <c r="D3" s="23"/>
      <c r="E3" s="74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5"/>
      <c r="AB3" s="15"/>
      <c r="AC3" s="15"/>
      <c r="AD3" s="154"/>
      <c r="AE3" s="2"/>
      <c r="AF3" s="2"/>
    </row>
    <row r="4" spans="1:32" x14ac:dyDescent="0.2">
      <c r="A4" s="3"/>
      <c r="B4" s="3"/>
      <c r="C4" s="3"/>
      <c r="D4" s="79" t="s">
        <v>6</v>
      </c>
      <c r="E4" s="9" t="s">
        <v>5</v>
      </c>
      <c r="F4" s="70">
        <v>2048493</v>
      </c>
      <c r="G4" s="70">
        <v>2131544</v>
      </c>
      <c r="H4" s="70">
        <v>2199507</v>
      </c>
      <c r="I4" s="70">
        <v>2239103</v>
      </c>
      <c r="J4" s="70">
        <v>2265674</v>
      </c>
      <c r="K4" s="70">
        <v>2291114</v>
      </c>
      <c r="L4" s="70">
        <v>2315225</v>
      </c>
      <c r="M4" s="70">
        <v>2338569</v>
      </c>
      <c r="N4" s="70">
        <v>2361049</v>
      </c>
      <c r="O4" s="70">
        <v>2382721</v>
      </c>
      <c r="P4" s="70">
        <v>2403501</v>
      </c>
      <c r="Q4" s="70">
        <v>2423375</v>
      </c>
      <c r="R4" s="70">
        <v>2442336</v>
      </c>
      <c r="S4" s="70">
        <v>2460459</v>
      </c>
      <c r="T4" s="70">
        <v>2477816</v>
      </c>
      <c r="U4" s="70">
        <v>2494364</v>
      </c>
      <c r="V4" s="70">
        <v>2509977</v>
      </c>
      <c r="W4" s="70">
        <v>2524833</v>
      </c>
      <c r="X4" s="35">
        <f>X$9*X11</f>
        <v>2545508.7719626594</v>
      </c>
      <c r="Y4" s="35">
        <f t="shared" ref="Y4:AD4" si="0">Y$9*Y11</f>
        <v>2565582.7367986105</v>
      </c>
      <c r="Z4" s="35">
        <f t="shared" si="0"/>
        <v>2585039.9836434941</v>
      </c>
      <c r="AA4" s="35">
        <f t="shared" si="0"/>
        <v>2603866.9342707079</v>
      </c>
      <c r="AB4" s="35">
        <f>AB$9*AB11</f>
        <v>2622082.8290285668</v>
      </c>
      <c r="AC4" s="35">
        <f t="shared" si="0"/>
        <v>2639707.047477697</v>
      </c>
      <c r="AD4" s="36">
        <f t="shared" si="0"/>
        <v>2656728.5512448102</v>
      </c>
      <c r="AE4" s="2"/>
      <c r="AF4" s="2"/>
    </row>
    <row r="5" spans="1:32" x14ac:dyDescent="0.2">
      <c r="A5" s="3"/>
      <c r="B5" s="3"/>
      <c r="C5" s="3"/>
      <c r="D5" s="80"/>
      <c r="E5" s="10" t="s">
        <v>1</v>
      </c>
      <c r="F5" s="71">
        <v>9202796</v>
      </c>
      <c r="G5" s="71">
        <v>9506972</v>
      </c>
      <c r="H5" s="71">
        <v>9770808</v>
      </c>
      <c r="I5" s="71">
        <v>9941905</v>
      </c>
      <c r="J5" s="71">
        <v>10075711</v>
      </c>
      <c r="K5" s="71">
        <v>10203936</v>
      </c>
      <c r="L5" s="71">
        <v>10336833</v>
      </c>
      <c r="M5" s="71">
        <v>10467631</v>
      </c>
      <c r="N5" s="71">
        <v>10595139</v>
      </c>
      <c r="O5" s="71">
        <v>10718882</v>
      </c>
      <c r="P5" s="71">
        <v>10838186</v>
      </c>
      <c r="Q5" s="71">
        <v>10952480</v>
      </c>
      <c r="R5" s="71">
        <v>11061524</v>
      </c>
      <c r="S5" s="71">
        <v>11166152</v>
      </c>
      <c r="T5" s="71">
        <v>11267337</v>
      </c>
      <c r="U5" s="71">
        <v>11365123</v>
      </c>
      <c r="V5" s="71">
        <v>11459389</v>
      </c>
      <c r="W5" s="71">
        <v>11550065</v>
      </c>
      <c r="X5" s="13">
        <f>X$9*X12</f>
        <v>11655915.636792419</v>
      </c>
      <c r="Y5" s="13">
        <f t="shared" ref="X5:Z8" si="1">Y$9*Y12</f>
        <v>11759155.524026388</v>
      </c>
      <c r="Z5" s="13">
        <f t="shared" si="1"/>
        <v>11859707.621595856</v>
      </c>
      <c r="AA5" s="13">
        <f t="shared" ref="AA5:AD8" si="2">AA$9*AA12</f>
        <v>11957500.801309777</v>
      </c>
      <c r="AB5" s="13">
        <f t="shared" si="2"/>
        <v>12052614.605277237</v>
      </c>
      <c r="AC5" s="13">
        <f t="shared" si="2"/>
        <v>12145129.606708471</v>
      </c>
      <c r="AD5" s="24">
        <f t="shared" si="2"/>
        <v>12234986.685610514</v>
      </c>
      <c r="AE5" s="2"/>
      <c r="AF5" s="2"/>
    </row>
    <row r="6" spans="1:32" x14ac:dyDescent="0.2">
      <c r="A6" s="3"/>
      <c r="B6" s="3"/>
      <c r="C6" s="3"/>
      <c r="D6" s="80"/>
      <c r="E6" s="10" t="s">
        <v>3</v>
      </c>
      <c r="F6" s="71">
        <v>2935972</v>
      </c>
      <c r="G6" s="71">
        <v>2959738</v>
      </c>
      <c r="H6" s="71">
        <v>2978328</v>
      </c>
      <c r="I6" s="71">
        <v>2994505</v>
      </c>
      <c r="J6" s="71">
        <v>3015880</v>
      </c>
      <c r="K6" s="71">
        <v>3037465</v>
      </c>
      <c r="L6" s="71">
        <v>3061515</v>
      </c>
      <c r="M6" s="71">
        <v>3086928</v>
      </c>
      <c r="N6" s="71">
        <v>3113046</v>
      </c>
      <c r="O6" s="71">
        <v>3139549</v>
      </c>
      <c r="P6" s="71">
        <v>3166336</v>
      </c>
      <c r="Q6" s="71">
        <v>3193048</v>
      </c>
      <c r="R6" s="71">
        <v>3219723</v>
      </c>
      <c r="S6" s="71">
        <v>3246072</v>
      </c>
      <c r="T6" s="71">
        <v>3271870</v>
      </c>
      <c r="U6" s="71">
        <v>3297037</v>
      </c>
      <c r="V6" s="71">
        <v>3321558</v>
      </c>
      <c r="W6" s="71">
        <v>3345461</v>
      </c>
      <c r="X6" s="13">
        <f>X$9*X13</f>
        <v>3358008.2230109405</v>
      </c>
      <c r="Y6" s="13">
        <f t="shared" si="1"/>
        <v>3369570.5527521376</v>
      </c>
      <c r="Z6" s="13">
        <f>Z$9*Z13</f>
        <v>3380139.8671635585</v>
      </c>
      <c r="AA6" s="13">
        <f t="shared" si="2"/>
        <v>3389710.0529021565</v>
      </c>
      <c r="AB6" s="13">
        <f t="shared" si="2"/>
        <v>3398317.7717848802</v>
      </c>
      <c r="AC6" s="13">
        <f t="shared" si="2"/>
        <v>3405999.3505194932</v>
      </c>
      <c r="AD6" s="24">
        <f t="shared" si="2"/>
        <v>3412751.5279373247</v>
      </c>
      <c r="AE6" s="2"/>
      <c r="AF6" s="2"/>
    </row>
    <row r="7" spans="1:32" x14ac:dyDescent="0.2">
      <c r="A7" s="3"/>
      <c r="B7" s="3"/>
      <c r="C7" s="3"/>
      <c r="D7" s="80"/>
      <c r="E7" s="10" t="s">
        <v>4</v>
      </c>
      <c r="F7" s="71">
        <v>1329986</v>
      </c>
      <c r="G7" s="71">
        <v>1373117</v>
      </c>
      <c r="H7" s="71">
        <v>1408299</v>
      </c>
      <c r="I7" s="71">
        <v>1429080</v>
      </c>
      <c r="J7" s="71">
        <v>1444284</v>
      </c>
      <c r="K7" s="71">
        <v>1458704</v>
      </c>
      <c r="L7" s="71">
        <v>1471341</v>
      </c>
      <c r="M7" s="71">
        <v>1483350</v>
      </c>
      <c r="N7" s="71">
        <v>1495185</v>
      </c>
      <c r="O7" s="71">
        <v>1506768</v>
      </c>
      <c r="P7" s="71">
        <v>1518113</v>
      </c>
      <c r="Q7" s="71">
        <v>1529263</v>
      </c>
      <c r="R7" s="71">
        <v>1540332</v>
      </c>
      <c r="S7" s="71">
        <v>1551150</v>
      </c>
      <c r="T7" s="71">
        <v>1561477</v>
      </c>
      <c r="U7" s="71">
        <v>1571360</v>
      </c>
      <c r="V7" s="71">
        <v>1580632</v>
      </c>
      <c r="W7" s="71">
        <v>1589485</v>
      </c>
      <c r="X7" s="13">
        <f>X$9*X14</f>
        <v>1599796.6400133257</v>
      </c>
      <c r="Y7" s="13">
        <f>Y$9*Y14</f>
        <v>1609695.2685849783</v>
      </c>
      <c r="Z7" s="13">
        <f>Z$9*Z14</f>
        <v>1619173.6180026454</v>
      </c>
      <c r="AA7" s="13">
        <f t="shared" si="2"/>
        <v>1628225.3037541504</v>
      </c>
      <c r="AB7" s="13">
        <f t="shared" si="2"/>
        <v>1636864.4725958565</v>
      </c>
      <c r="AC7" s="13">
        <f t="shared" si="2"/>
        <v>1645105.2642873616</v>
      </c>
      <c r="AD7" s="24">
        <f t="shared" si="2"/>
        <v>1652942.7997828536</v>
      </c>
      <c r="AE7" s="2"/>
      <c r="AF7" s="2"/>
    </row>
    <row r="8" spans="1:32" x14ac:dyDescent="0.2">
      <c r="A8" s="3"/>
      <c r="B8" s="3"/>
      <c r="C8" s="3"/>
      <c r="D8" s="80"/>
      <c r="E8" s="10" t="s">
        <v>2</v>
      </c>
      <c r="F8" s="71">
        <v>3870058</v>
      </c>
      <c r="G8" s="71">
        <v>3969222</v>
      </c>
      <c r="H8" s="71">
        <v>4055296</v>
      </c>
      <c r="I8" s="71">
        <v>4119008</v>
      </c>
      <c r="J8" s="71">
        <v>4182607</v>
      </c>
      <c r="K8" s="71">
        <v>4247875</v>
      </c>
      <c r="L8" s="71">
        <v>4320748</v>
      </c>
      <c r="M8" s="71">
        <v>4391020</v>
      </c>
      <c r="N8" s="71">
        <v>4457419</v>
      </c>
      <c r="O8" s="71">
        <v>4519616</v>
      </c>
      <c r="P8" s="71">
        <v>4577446</v>
      </c>
      <c r="Q8" s="71">
        <v>4630566</v>
      </c>
      <c r="R8" s="71">
        <v>4678922</v>
      </c>
      <c r="S8" s="71">
        <v>4724243</v>
      </c>
      <c r="T8" s="71">
        <v>4768216</v>
      </c>
      <c r="U8" s="71">
        <v>4810822</v>
      </c>
      <c r="V8" s="71">
        <v>4852216</v>
      </c>
      <c r="W8" s="71">
        <v>4892058</v>
      </c>
      <c r="X8" s="13">
        <f t="shared" si="1"/>
        <v>4938754.0385105917</v>
      </c>
      <c r="Y8" s="13">
        <f t="shared" si="1"/>
        <v>4984367.8075191155</v>
      </c>
      <c r="Z8" s="13">
        <f t="shared" si="1"/>
        <v>5028865.2168832105</v>
      </c>
      <c r="AA8" s="13">
        <f t="shared" si="2"/>
        <v>5072214.649989686</v>
      </c>
      <c r="AB8" s="13">
        <f t="shared" si="2"/>
        <v>5114448.3960891124</v>
      </c>
      <c r="AC8" s="13">
        <f t="shared" si="2"/>
        <v>5155599.2463367293</v>
      </c>
      <c r="AD8" s="24">
        <f t="shared" si="2"/>
        <v>5195640.7345996602</v>
      </c>
      <c r="AE8" s="2"/>
      <c r="AF8" s="2"/>
    </row>
    <row r="9" spans="1:32" x14ac:dyDescent="0.2">
      <c r="A9" s="3"/>
      <c r="B9" s="3"/>
      <c r="C9" s="3"/>
      <c r="D9" s="81"/>
      <c r="E9" s="11" t="s">
        <v>8</v>
      </c>
      <c r="F9" s="68">
        <v>48258494</v>
      </c>
      <c r="G9" s="68">
        <v>49395678</v>
      </c>
      <c r="H9" s="68">
        <v>50372424</v>
      </c>
      <c r="I9" s="68">
        <v>51049498</v>
      </c>
      <c r="J9" s="68">
        <v>51609474</v>
      </c>
      <c r="K9" s="68">
        <v>52156254</v>
      </c>
      <c r="L9" s="68">
        <v>52691440</v>
      </c>
      <c r="M9" s="68">
        <v>53216592</v>
      </c>
      <c r="N9" s="68">
        <v>53732415</v>
      </c>
      <c r="O9" s="68">
        <v>54237754</v>
      </c>
      <c r="P9" s="68">
        <v>54731186</v>
      </c>
      <c r="Q9" s="68">
        <v>55211258</v>
      </c>
      <c r="R9" s="68">
        <v>55678083</v>
      </c>
      <c r="S9" s="68">
        <v>56131842</v>
      </c>
      <c r="T9" s="68">
        <v>56571697</v>
      </c>
      <c r="U9" s="68">
        <v>56997149</v>
      </c>
      <c r="V9" s="68">
        <v>57407759</v>
      </c>
      <c r="W9" s="68">
        <v>57804147</v>
      </c>
      <c r="X9" s="68">
        <v>58186418</v>
      </c>
      <c r="Y9" s="68">
        <v>58553761</v>
      </c>
      <c r="Z9" s="68">
        <v>58905906</v>
      </c>
      <c r="AA9" s="68">
        <v>59242615</v>
      </c>
      <c r="AB9" s="68">
        <v>59564397</v>
      </c>
      <c r="AC9" s="68">
        <v>59871761</v>
      </c>
      <c r="AD9" s="69">
        <v>60164524</v>
      </c>
      <c r="AE9" s="2"/>
      <c r="AF9" s="2"/>
    </row>
    <row r="10" spans="1:32" x14ac:dyDescent="0.2">
      <c r="A10" s="3"/>
      <c r="B10" s="3"/>
      <c r="C10" s="4"/>
      <c r="D10" s="23"/>
      <c r="E10" s="74"/>
      <c r="F10" s="12"/>
      <c r="G10" s="207">
        <f>(G9-F9)/F9</f>
        <v>2.3564431994085849E-2</v>
      </c>
      <c r="H10" s="207">
        <f t="shared" ref="H10:AD10" si="3">(H9-G9)/G9</f>
        <v>1.977391625234904E-2</v>
      </c>
      <c r="I10" s="207">
        <f t="shared" si="3"/>
        <v>1.3441362281870732E-2</v>
      </c>
      <c r="J10" s="207">
        <f t="shared" si="3"/>
        <v>1.0969275349191485E-2</v>
      </c>
      <c r="K10" s="207">
        <f t="shared" si="3"/>
        <v>1.0594566416235903E-2</v>
      </c>
      <c r="L10" s="207">
        <f t="shared" si="3"/>
        <v>1.0261204725324024E-2</v>
      </c>
      <c r="M10" s="207">
        <f t="shared" si="3"/>
        <v>9.9665524419146646E-3</v>
      </c>
      <c r="N10" s="207">
        <f t="shared" si="3"/>
        <v>9.6928980345077336E-3</v>
      </c>
      <c r="O10" s="207">
        <f t="shared" si="3"/>
        <v>9.4047326925469476E-3</v>
      </c>
      <c r="P10" s="207">
        <f t="shared" si="3"/>
        <v>9.097574357522252E-3</v>
      </c>
      <c r="Q10" s="207">
        <f t="shared" si="3"/>
        <v>8.7714525316516991E-3</v>
      </c>
      <c r="R10" s="207">
        <f t="shared" si="3"/>
        <v>8.4552501955307731E-3</v>
      </c>
      <c r="S10" s="207">
        <f t="shared" si="3"/>
        <v>8.149687912207753E-3</v>
      </c>
      <c r="T10" s="207">
        <f t="shared" si="3"/>
        <v>7.836104861835818E-3</v>
      </c>
      <c r="U10" s="207">
        <f t="shared" si="3"/>
        <v>7.5205804768416259E-3</v>
      </c>
      <c r="V10" s="207">
        <f t="shared" si="3"/>
        <v>7.2040445391400188E-3</v>
      </c>
      <c r="W10" s="207">
        <f t="shared" si="3"/>
        <v>6.9047809373642332E-3</v>
      </c>
      <c r="X10" s="207">
        <f t="shared" si="3"/>
        <v>6.6132106404061287E-3</v>
      </c>
      <c r="Y10" s="207">
        <f t="shared" si="3"/>
        <v>6.3132086941663943E-3</v>
      </c>
      <c r="Z10" s="207">
        <f t="shared" si="3"/>
        <v>6.0140457928910835E-3</v>
      </c>
      <c r="AA10" s="207">
        <f t="shared" si="3"/>
        <v>5.7160482346201415E-3</v>
      </c>
      <c r="AB10" s="207">
        <f t="shared" si="3"/>
        <v>5.431596832786669E-3</v>
      </c>
      <c r="AC10" s="207">
        <f t="shared" si="3"/>
        <v>5.1601966187956204E-3</v>
      </c>
      <c r="AD10" s="208">
        <f t="shared" si="3"/>
        <v>4.8898344580176958E-3</v>
      </c>
      <c r="AE10" s="2"/>
      <c r="AF10" s="2"/>
    </row>
    <row r="11" spans="1:32" x14ac:dyDescent="0.2">
      <c r="A11" s="3"/>
      <c r="B11" s="85"/>
      <c r="C11" s="5"/>
      <c r="D11" s="82" t="s">
        <v>7</v>
      </c>
      <c r="E11" s="9" t="s">
        <v>5</v>
      </c>
      <c r="F11" s="91">
        <f t="shared" ref="F11:F15" si="4">F4/F$9</f>
        <v>4.2448340804004371E-2</v>
      </c>
      <c r="G11" s="91">
        <f t="shared" ref="G11:W15" si="5">G4/G$9</f>
        <v>4.3152439369290571E-2</v>
      </c>
      <c r="H11" s="91">
        <f t="shared" si="5"/>
        <v>4.366490284446109E-2</v>
      </c>
      <c r="I11" s="91">
        <f t="shared" si="5"/>
        <v>4.3861410742961661E-2</v>
      </c>
      <c r="J11" s="91">
        <f t="shared" si="5"/>
        <v>4.3900350544165592E-2</v>
      </c>
      <c r="K11" s="91">
        <f t="shared" si="5"/>
        <v>4.3927886385398768E-2</v>
      </c>
      <c r="L11" s="91">
        <f t="shared" si="5"/>
        <v>4.3939300197527342E-2</v>
      </c>
      <c r="M11" s="91">
        <f t="shared" si="5"/>
        <v>4.3944358556444199E-2</v>
      </c>
      <c r="N11" s="91">
        <f t="shared" si="5"/>
        <v>4.3940868840531361E-2</v>
      </c>
      <c r="O11" s="91">
        <f t="shared" si="5"/>
        <v>4.3931041097313876E-2</v>
      </c>
      <c r="P11" s="91">
        <f t="shared" si="5"/>
        <v>4.3914652242324881E-2</v>
      </c>
      <c r="Q11" s="91">
        <f t="shared" si="5"/>
        <v>4.3892769116037893E-2</v>
      </c>
      <c r="R11" s="91">
        <f t="shared" si="5"/>
        <v>4.3865303336682766E-2</v>
      </c>
      <c r="S11" s="91">
        <f t="shared" si="5"/>
        <v>4.3833569545072115E-2</v>
      </c>
      <c r="T11" s="91">
        <f t="shared" si="5"/>
        <v>4.3799569951030459E-2</v>
      </c>
      <c r="U11" s="91">
        <f t="shared" si="5"/>
        <v>4.3762960845638084E-2</v>
      </c>
      <c r="V11" s="91">
        <f t="shared" si="5"/>
        <v>4.3721912224443389E-2</v>
      </c>
      <c r="W11" s="91">
        <f>W4/W$9</f>
        <v>4.3679097971984604E-2</v>
      </c>
      <c r="X11" s="37">
        <f t="shared" ref="X11:Z13" si="6">W11+(($W11-$F11)/18)</f>
        <v>4.3747473370205729E-2</v>
      </c>
      <c r="Y11" s="37">
        <f t="shared" si="6"/>
        <v>4.3815848768426854E-2</v>
      </c>
      <c r="Z11" s="37">
        <f t="shared" si="6"/>
        <v>4.388422416664798E-2</v>
      </c>
      <c r="AA11" s="37">
        <f t="shared" ref="AA11:AD13" si="7">Z11+(($W11-$F11)/18)</f>
        <v>4.3952599564869105E-2</v>
      </c>
      <c r="AB11" s="37">
        <f t="shared" si="7"/>
        <v>4.402097496309023E-2</v>
      </c>
      <c r="AC11" s="37">
        <f t="shared" si="7"/>
        <v>4.4089350361311355E-2</v>
      </c>
      <c r="AD11" s="38">
        <f t="shared" si="7"/>
        <v>4.415772575953248E-2</v>
      </c>
      <c r="AE11" s="2"/>
      <c r="AF11" s="2"/>
    </row>
    <row r="12" spans="1:32" x14ac:dyDescent="0.2">
      <c r="A12" s="3"/>
      <c r="B12" s="85"/>
      <c r="C12" s="5"/>
      <c r="D12" s="83"/>
      <c r="E12" s="10" t="s">
        <v>1</v>
      </c>
      <c r="F12" s="92">
        <f t="shared" si="4"/>
        <v>0.1906979525718312</v>
      </c>
      <c r="G12" s="92">
        <f t="shared" ref="G12:U12" si="8">G5/G$9</f>
        <v>0.19246566470856014</v>
      </c>
      <c r="H12" s="92">
        <f t="shared" si="8"/>
        <v>0.19397136814380822</v>
      </c>
      <c r="I12" s="92">
        <f t="shared" si="8"/>
        <v>0.1947502990137141</v>
      </c>
      <c r="J12" s="92">
        <f t="shared" si="8"/>
        <v>0.19522987194172914</v>
      </c>
      <c r="K12" s="92">
        <f t="shared" si="8"/>
        <v>0.19564165785372545</v>
      </c>
      <c r="L12" s="92">
        <f t="shared" si="8"/>
        <v>0.19617670346454757</v>
      </c>
      <c r="M12" s="92">
        <f t="shared" si="8"/>
        <v>0.19669863489191491</v>
      </c>
      <c r="N12" s="92">
        <f t="shared" si="8"/>
        <v>0.19718337617990928</v>
      </c>
      <c r="O12" s="92">
        <f t="shared" si="8"/>
        <v>0.19762768937666556</v>
      </c>
      <c r="P12" s="92">
        <f t="shared" si="8"/>
        <v>0.19802578369122131</v>
      </c>
      <c r="Q12" s="92">
        <f t="shared" si="8"/>
        <v>0.19837403451303356</v>
      </c>
      <c r="R12" s="92">
        <f>R5/R$9</f>
        <v>0.19866926812117436</v>
      </c>
      <c r="S12" s="92">
        <f t="shared" si="8"/>
        <v>0.19892723278170704</v>
      </c>
      <c r="T12" s="92">
        <f t="shared" si="8"/>
        <v>0.19916915343727448</v>
      </c>
      <c r="U12" s="92">
        <f t="shared" si="8"/>
        <v>0.19939809621004026</v>
      </c>
      <c r="V12" s="92">
        <f t="shared" si="5"/>
        <v>0.19961394068700714</v>
      </c>
      <c r="W12" s="92">
        <f>W5/W$9</f>
        <v>0.19981377806682279</v>
      </c>
      <c r="X12" s="14">
        <f t="shared" si="6"/>
        <v>0.20032021281654455</v>
      </c>
      <c r="Y12" s="14">
        <f t="shared" si="6"/>
        <v>0.20082664756626631</v>
      </c>
      <c r="Z12" s="14">
        <f>Y12+(($W12-$F12)/18)</f>
        <v>0.20133308231598807</v>
      </c>
      <c r="AA12" s="14">
        <f t="shared" si="7"/>
        <v>0.20183951706570982</v>
      </c>
      <c r="AB12" s="14">
        <f t="shared" si="7"/>
        <v>0.20234595181543158</v>
      </c>
      <c r="AC12" s="14">
        <f t="shared" si="7"/>
        <v>0.20285238656515334</v>
      </c>
      <c r="AD12" s="25">
        <f t="shared" si="7"/>
        <v>0.20335882131487509</v>
      </c>
      <c r="AE12" s="2"/>
      <c r="AF12" s="2"/>
    </row>
    <row r="13" spans="1:32" x14ac:dyDescent="0.2">
      <c r="A13" s="3"/>
      <c r="B13" s="85"/>
      <c r="C13" s="5"/>
      <c r="D13" s="83"/>
      <c r="E13" s="10" t="s">
        <v>3</v>
      </c>
      <c r="F13" s="92">
        <f t="shared" si="4"/>
        <v>6.083845053266685E-2</v>
      </c>
      <c r="G13" s="92">
        <f t="shared" si="5"/>
        <v>5.9918966999501451E-2</v>
      </c>
      <c r="H13" s="92">
        <f t="shared" si="5"/>
        <v>5.9126159979912822E-2</v>
      </c>
      <c r="I13" s="92">
        <f t="shared" si="5"/>
        <v>5.8658853021434219E-2</v>
      </c>
      <c r="J13" s="92">
        <f t="shared" si="5"/>
        <v>5.8436557597932502E-2</v>
      </c>
      <c r="K13" s="92">
        <f t="shared" si="5"/>
        <v>5.8237790620469021E-2</v>
      </c>
      <c r="L13" s="92">
        <f t="shared" si="5"/>
        <v>5.8102701311636196E-2</v>
      </c>
      <c r="M13" s="92">
        <f t="shared" si="5"/>
        <v>5.8006871240458238E-2</v>
      </c>
      <c r="N13" s="92">
        <f t="shared" si="5"/>
        <v>5.7936089416416515E-2</v>
      </c>
      <c r="O13" s="92">
        <f t="shared" si="5"/>
        <v>5.7884937492065032E-2</v>
      </c>
      <c r="P13" s="92">
        <f t="shared" si="5"/>
        <v>5.7852501131621742E-2</v>
      </c>
      <c r="Q13" s="92">
        <f t="shared" si="5"/>
        <v>5.7833277408748773E-2</v>
      </c>
      <c r="R13" s="92">
        <f t="shared" si="5"/>
        <v>5.7827475848979931E-2</v>
      </c>
      <c r="S13" s="92">
        <f t="shared" si="5"/>
        <v>5.7829422380259676E-2</v>
      </c>
      <c r="T13" s="92">
        <f t="shared" si="5"/>
        <v>5.783581143058162E-2</v>
      </c>
      <c r="U13" s="92">
        <f t="shared" si="5"/>
        <v>5.7845647683184995E-2</v>
      </c>
      <c r="V13" s="92">
        <f t="shared" si="5"/>
        <v>5.7859043060712406E-2</v>
      </c>
      <c r="W13" s="92">
        <f t="shared" si="5"/>
        <v>5.7875795658743998E-2</v>
      </c>
      <c r="X13" s="14">
        <f>W13+(($W13-$F13)/18)</f>
        <v>5.7711203721303839E-2</v>
      </c>
      <c r="Y13" s="14">
        <f t="shared" si="6"/>
        <v>5.754661178386368E-2</v>
      </c>
      <c r="Z13" s="14">
        <f>Y13+(($W13-$F13)/18)</f>
        <v>5.7382019846423521E-2</v>
      </c>
      <c r="AA13" s="14">
        <f t="shared" si="7"/>
        <v>5.7217427908983362E-2</v>
      </c>
      <c r="AB13" s="14">
        <f t="shared" si="7"/>
        <v>5.7052835971543203E-2</v>
      </c>
      <c r="AC13" s="14">
        <f t="shared" si="7"/>
        <v>5.6888244034103044E-2</v>
      </c>
      <c r="AD13" s="25">
        <f t="shared" si="7"/>
        <v>5.6723652096662885E-2</v>
      </c>
      <c r="AE13" s="2"/>
      <c r="AF13" s="2"/>
    </row>
    <row r="14" spans="1:32" x14ac:dyDescent="0.2">
      <c r="A14" s="3"/>
      <c r="B14" s="85"/>
      <c r="C14" s="5"/>
      <c r="D14" s="83"/>
      <c r="E14" s="10" t="s">
        <v>4</v>
      </c>
      <c r="F14" s="92">
        <f t="shared" si="4"/>
        <v>2.7559625047561577E-2</v>
      </c>
      <c r="G14" s="92">
        <f t="shared" si="5"/>
        <v>2.7798322760141079E-2</v>
      </c>
      <c r="H14" s="92">
        <f t="shared" si="5"/>
        <v>2.7957737352484763E-2</v>
      </c>
      <c r="I14" s="92">
        <f t="shared" si="5"/>
        <v>2.7994006914622352E-2</v>
      </c>
      <c r="J14" s="92">
        <f t="shared" si="5"/>
        <v>2.7984861849202337E-2</v>
      </c>
      <c r="K14" s="92">
        <f t="shared" si="5"/>
        <v>2.7967959508748461E-2</v>
      </c>
      <c r="L14" s="92">
        <f t="shared" si="5"/>
        <v>2.7923719678186819E-2</v>
      </c>
      <c r="M14" s="92">
        <f t="shared" si="5"/>
        <v>2.7873825516673445E-2</v>
      </c>
      <c r="N14" s="92">
        <f t="shared" si="5"/>
        <v>2.782649914395249E-2</v>
      </c>
      <c r="O14" s="92">
        <f t="shared" si="5"/>
        <v>2.778079638032209E-2</v>
      </c>
      <c r="P14" s="92">
        <f t="shared" si="5"/>
        <v>2.7737622934025218E-2</v>
      </c>
      <c r="Q14" s="92">
        <f t="shared" si="5"/>
        <v>2.7698390788342478E-2</v>
      </c>
      <c r="R14" s="92">
        <f t="shared" si="5"/>
        <v>2.7664961094296295E-2</v>
      </c>
      <c r="S14" s="92">
        <f t="shared" si="5"/>
        <v>2.7634047712170214E-2</v>
      </c>
      <c r="T14" s="92">
        <f>T7/T$9</f>
        <v>2.76017351927767E-2</v>
      </c>
      <c r="U14" s="92">
        <f t="shared" si="5"/>
        <v>2.7569098236825844E-2</v>
      </c>
      <c r="V14" s="92">
        <f t="shared" si="5"/>
        <v>2.7533421048538054E-2</v>
      </c>
      <c r="W14" s="92">
        <f t="shared" si="5"/>
        <v>2.7497767590965401E-2</v>
      </c>
      <c r="X14" s="14">
        <f t="shared" ref="X14:Z15" si="9">W14+(($W14-$F14)/18)</f>
        <v>2.7494331065598947E-2</v>
      </c>
      <c r="Y14" s="14">
        <f t="shared" si="9"/>
        <v>2.7490894540232493E-2</v>
      </c>
      <c r="Z14" s="14">
        <f>Y14+(($W14-$F14)/18)</f>
        <v>2.7487458014866038E-2</v>
      </c>
      <c r="AA14" s="14">
        <f t="shared" ref="AA14:AD15" si="10">Z14+(($W14-$F14)/18)</f>
        <v>2.7484021489499584E-2</v>
      </c>
      <c r="AB14" s="14">
        <f t="shared" si="10"/>
        <v>2.748058496413313E-2</v>
      </c>
      <c r="AC14" s="14">
        <f t="shared" si="10"/>
        <v>2.7477148438766676E-2</v>
      </c>
      <c r="AD14" s="25">
        <f t="shared" si="10"/>
        <v>2.7473711913400221E-2</v>
      </c>
      <c r="AE14" s="2"/>
      <c r="AF14" s="2"/>
    </row>
    <row r="15" spans="1:32" x14ac:dyDescent="0.2">
      <c r="A15" s="3"/>
      <c r="B15" s="85"/>
      <c r="C15" s="5"/>
      <c r="D15" s="83"/>
      <c r="E15" s="10" t="s">
        <v>2</v>
      </c>
      <c r="F15" s="92">
        <f t="shared" si="4"/>
        <v>8.0194338430867734E-2</v>
      </c>
      <c r="G15" s="92">
        <f t="shared" si="5"/>
        <v>8.0355653788171513E-2</v>
      </c>
      <c r="H15" s="92">
        <f t="shared" si="5"/>
        <v>8.0506270653165304E-2</v>
      </c>
      <c r="I15" s="92">
        <f t="shared" si="5"/>
        <v>8.068655249068267E-2</v>
      </c>
      <c r="J15" s="92">
        <f t="shared" si="5"/>
        <v>8.1043395249484618E-2</v>
      </c>
      <c r="K15" s="92">
        <f t="shared" si="5"/>
        <v>8.1445170506302081E-2</v>
      </c>
      <c r="L15" s="92">
        <f t="shared" si="5"/>
        <v>8.2000947402462332E-2</v>
      </c>
      <c r="M15" s="92">
        <f t="shared" si="5"/>
        <v>8.2512236033453631E-2</v>
      </c>
      <c r="N15" s="92">
        <f t="shared" si="5"/>
        <v>8.2955865653907418E-2</v>
      </c>
      <c r="O15" s="92">
        <f t="shared" si="5"/>
        <v>8.332970424992156E-2</v>
      </c>
      <c r="P15" s="92">
        <f t="shared" si="5"/>
        <v>8.3635059543566259E-2</v>
      </c>
      <c r="Q15" s="92">
        <f t="shared" si="5"/>
        <v>8.3869959999824675E-2</v>
      </c>
      <c r="R15" s="92">
        <f t="shared" si="5"/>
        <v>8.4035256745459433E-2</v>
      </c>
      <c r="S15" s="92">
        <f t="shared" si="5"/>
        <v>8.4163334600706671E-2</v>
      </c>
      <c r="T15" s="92">
        <f t="shared" si="5"/>
        <v>8.4286246530663564E-2</v>
      </c>
      <c r="U15" s="92">
        <f t="shared" si="5"/>
        <v>8.4404607676078672E-2</v>
      </c>
      <c r="V15" s="92">
        <f t="shared" si="5"/>
        <v>8.4521954601990301E-2</v>
      </c>
      <c r="W15" s="92">
        <f t="shared" si="5"/>
        <v>8.4631609562545743E-2</v>
      </c>
      <c r="X15" s="14">
        <f t="shared" si="9"/>
        <v>8.4878124625416745E-2</v>
      </c>
      <c r="Y15" s="14">
        <f t="shared" si="9"/>
        <v>8.5124639688287748E-2</v>
      </c>
      <c r="Z15" s="14">
        <f t="shared" si="9"/>
        <v>8.5371154751158751E-2</v>
      </c>
      <c r="AA15" s="14">
        <f t="shared" si="10"/>
        <v>8.5617669814029754E-2</v>
      </c>
      <c r="AB15" s="14">
        <f t="shared" si="10"/>
        <v>8.5864184876900757E-2</v>
      </c>
      <c r="AC15" s="14">
        <f t="shared" si="10"/>
        <v>8.6110699939771759E-2</v>
      </c>
      <c r="AD15" s="25">
        <f t="shared" si="10"/>
        <v>8.6357215002642762E-2</v>
      </c>
      <c r="AE15" s="2"/>
      <c r="AF15" s="2"/>
    </row>
    <row r="16" spans="1:32" x14ac:dyDescent="0.2">
      <c r="A16" s="3"/>
      <c r="B16" s="85"/>
      <c r="C16" s="5"/>
      <c r="D16" s="83"/>
      <c r="E16" s="10" t="s">
        <v>49</v>
      </c>
      <c r="F16" s="92">
        <f>SUM(F11:F15)</f>
        <v>0.40173870738693174</v>
      </c>
      <c r="G16" s="92">
        <f t="shared" ref="G16:AD16" si="11">SUM(G11:G15)</f>
        <v>0.40369104762566477</v>
      </c>
      <c r="H16" s="92">
        <f t="shared" si="11"/>
        <v>0.40522643897383215</v>
      </c>
      <c r="I16" s="92">
        <f t="shared" si="11"/>
        <v>0.405951122183415</v>
      </c>
      <c r="J16" s="92">
        <f t="shared" si="11"/>
        <v>0.40659503718251416</v>
      </c>
      <c r="K16" s="92">
        <f t="shared" si="11"/>
        <v>0.40722046487464375</v>
      </c>
      <c r="L16" s="92">
        <f t="shared" si="11"/>
        <v>0.40814337205436024</v>
      </c>
      <c r="M16" s="92">
        <f t="shared" si="11"/>
        <v>0.40903592623894441</v>
      </c>
      <c r="N16" s="92">
        <f t="shared" si="11"/>
        <v>0.40984269923471706</v>
      </c>
      <c r="O16" s="92">
        <f t="shared" si="11"/>
        <v>0.41055416859628813</v>
      </c>
      <c r="P16" s="92">
        <f t="shared" si="11"/>
        <v>0.41116561954275943</v>
      </c>
      <c r="Q16" s="92">
        <f t="shared" si="11"/>
        <v>0.41166843182598739</v>
      </c>
      <c r="R16" s="92">
        <f t="shared" si="11"/>
        <v>0.41206226514659272</v>
      </c>
      <c r="S16" s="92">
        <f t="shared" si="11"/>
        <v>0.41238760701991573</v>
      </c>
      <c r="T16" s="92">
        <f t="shared" si="11"/>
        <v>0.41269251654232686</v>
      </c>
      <c r="U16" s="92">
        <f t="shared" si="11"/>
        <v>0.41298041065176783</v>
      </c>
      <c r="V16" s="92">
        <f t="shared" si="11"/>
        <v>0.41325027162269129</v>
      </c>
      <c r="W16" s="92">
        <f t="shared" si="11"/>
        <v>0.41349804885106251</v>
      </c>
      <c r="X16" s="92">
        <f t="shared" si="11"/>
        <v>0.41415134559906985</v>
      </c>
      <c r="Y16" s="92">
        <f t="shared" si="11"/>
        <v>0.41480464234707709</v>
      </c>
      <c r="Z16" s="92">
        <f t="shared" si="11"/>
        <v>0.41545793909508433</v>
      </c>
      <c r="AA16" s="92">
        <f t="shared" si="11"/>
        <v>0.41611123584309162</v>
      </c>
      <c r="AB16" s="92">
        <f t="shared" si="11"/>
        <v>0.41676453259109891</v>
      </c>
      <c r="AC16" s="92">
        <f t="shared" si="11"/>
        <v>0.41741782933910621</v>
      </c>
      <c r="AD16" s="92">
        <f t="shared" si="11"/>
        <v>0.41807112608711344</v>
      </c>
      <c r="AE16" s="2"/>
      <c r="AF16" s="2"/>
    </row>
    <row r="17" spans="1:32" x14ac:dyDescent="0.2">
      <c r="A17" s="3"/>
      <c r="B17" s="85"/>
      <c r="C17" s="5"/>
      <c r="D17" s="84"/>
      <c r="E17" s="11" t="s">
        <v>8</v>
      </c>
      <c r="F17" s="93">
        <f t="shared" ref="F17:X17" si="12">F9/F$9</f>
        <v>1</v>
      </c>
      <c r="G17" s="93">
        <f t="shared" si="12"/>
        <v>1</v>
      </c>
      <c r="H17" s="93">
        <f t="shared" si="12"/>
        <v>1</v>
      </c>
      <c r="I17" s="93">
        <f t="shared" si="12"/>
        <v>1</v>
      </c>
      <c r="J17" s="93">
        <f t="shared" si="12"/>
        <v>1</v>
      </c>
      <c r="K17" s="93">
        <f t="shared" si="12"/>
        <v>1</v>
      </c>
      <c r="L17" s="93">
        <f t="shared" si="12"/>
        <v>1</v>
      </c>
      <c r="M17" s="93">
        <f t="shared" si="12"/>
        <v>1</v>
      </c>
      <c r="N17" s="93">
        <f t="shared" si="12"/>
        <v>1</v>
      </c>
      <c r="O17" s="93">
        <f t="shared" si="12"/>
        <v>1</v>
      </c>
      <c r="P17" s="93">
        <f t="shared" si="12"/>
        <v>1</v>
      </c>
      <c r="Q17" s="93">
        <f t="shared" si="12"/>
        <v>1</v>
      </c>
      <c r="R17" s="93">
        <f t="shared" si="12"/>
        <v>1</v>
      </c>
      <c r="S17" s="93">
        <f t="shared" si="12"/>
        <v>1</v>
      </c>
      <c r="T17" s="93">
        <f t="shared" si="12"/>
        <v>1</v>
      </c>
      <c r="U17" s="93">
        <f t="shared" si="12"/>
        <v>1</v>
      </c>
      <c r="V17" s="93">
        <f t="shared" si="12"/>
        <v>1</v>
      </c>
      <c r="W17" s="93">
        <f t="shared" si="12"/>
        <v>1</v>
      </c>
      <c r="X17" s="93">
        <f t="shared" si="12"/>
        <v>1</v>
      </c>
      <c r="Y17" s="93">
        <f t="shared" ref="Y17:AD17" si="13">Y9/Y$9</f>
        <v>1</v>
      </c>
      <c r="Z17" s="93">
        <f t="shared" si="13"/>
        <v>1</v>
      </c>
      <c r="AA17" s="93">
        <f t="shared" si="13"/>
        <v>1</v>
      </c>
      <c r="AB17" s="93">
        <f t="shared" si="13"/>
        <v>1</v>
      </c>
      <c r="AC17" s="93">
        <f t="shared" si="13"/>
        <v>1</v>
      </c>
      <c r="AD17" s="94">
        <f t="shared" si="13"/>
        <v>1</v>
      </c>
      <c r="AE17" s="2"/>
      <c r="AF17" s="2"/>
    </row>
    <row r="18" spans="1:32" x14ac:dyDescent="0.2">
      <c r="A18" s="3"/>
      <c r="B18" s="3"/>
      <c r="C18" s="3"/>
      <c r="D18" s="89"/>
      <c r="E18" s="26"/>
      <c r="F18" s="15"/>
      <c r="G18" s="209">
        <f t="shared" ref="G18:AD18" si="14">(SUM(G11:G15)-SUM(F11:F15))/SUM(F11:F15)</f>
        <v>4.8597264909618172E-3</v>
      </c>
      <c r="H18" s="209">
        <f t="shared" si="14"/>
        <v>3.8033822082453529E-3</v>
      </c>
      <c r="I18" s="209">
        <f t="shared" si="14"/>
        <v>1.7883413812237751E-3</v>
      </c>
      <c r="J18" s="209">
        <f t="shared" si="14"/>
        <v>1.586188493914864E-3</v>
      </c>
      <c r="K18" s="209">
        <f t="shared" si="14"/>
        <v>1.5382078848366339E-3</v>
      </c>
      <c r="L18" s="209">
        <f t="shared" si="14"/>
        <v>2.266357561377949E-3</v>
      </c>
      <c r="M18" s="209">
        <f t="shared" si="14"/>
        <v>2.1868643366461252E-3</v>
      </c>
      <c r="N18" s="209">
        <f t="shared" si="14"/>
        <v>1.9723768598784493E-3</v>
      </c>
      <c r="O18" s="209">
        <f t="shared" si="14"/>
        <v>1.7359571438007055E-3</v>
      </c>
      <c r="P18" s="209">
        <f t="shared" si="14"/>
        <v>1.4893307466878119E-3</v>
      </c>
      <c r="Q18" s="209">
        <f t="shared" si="14"/>
        <v>1.2228947638839973E-3</v>
      </c>
      <c r="R18" s="209">
        <f t="shared" si="14"/>
        <v>9.5667602895478719E-4</v>
      </c>
      <c r="S18" s="209">
        <f t="shared" si="14"/>
        <v>7.8954541786849231E-4</v>
      </c>
      <c r="T18" s="209">
        <f t="shared" si="14"/>
        <v>7.3937605597446826E-4</v>
      </c>
      <c r="U18" s="209">
        <f t="shared" si="14"/>
        <v>6.9759953936901552E-4</v>
      </c>
      <c r="V18" s="209">
        <f t="shared" si="14"/>
        <v>6.5344738869712346E-4</v>
      </c>
      <c r="W18" s="209">
        <f t="shared" si="14"/>
        <v>5.9958152573809495E-4</v>
      </c>
      <c r="X18" s="209">
        <f t="shared" si="14"/>
        <v>1.5799270391301376E-3</v>
      </c>
      <c r="Y18" s="209">
        <f t="shared" si="14"/>
        <v>1.5774348072254685E-3</v>
      </c>
      <c r="Z18" s="209">
        <f t="shared" si="14"/>
        <v>1.5749504256044654E-3</v>
      </c>
      <c r="AA18" s="209">
        <f t="shared" si="14"/>
        <v>1.5724738572338969E-3</v>
      </c>
      <c r="AB18" s="209">
        <f t="shared" si="14"/>
        <v>1.5700050653129675E-3</v>
      </c>
      <c r="AC18" s="209">
        <f t="shared" si="14"/>
        <v>1.5675440132720292E-3</v>
      </c>
      <c r="AD18" s="210">
        <f t="shared" si="14"/>
        <v>1.5650906647701078E-3</v>
      </c>
      <c r="AE18" s="2"/>
      <c r="AF18" s="2"/>
    </row>
    <row r="19" spans="1:32" ht="14.5" customHeight="1" x14ac:dyDescent="0.2">
      <c r="A19" s="3"/>
      <c r="B19" s="3"/>
      <c r="C19" s="3"/>
      <c r="D19" s="76" t="s">
        <v>25</v>
      </c>
      <c r="E19" s="9" t="s">
        <v>5</v>
      </c>
      <c r="F19" s="70">
        <v>559049</v>
      </c>
      <c r="G19" s="39">
        <f>G4/G26</f>
        <v>588840.19989694469</v>
      </c>
      <c r="H19" s="39">
        <f t="shared" ref="H19:AD19" si="15">H4/H26</f>
        <v>615150.57229267468</v>
      </c>
      <c r="I19" s="39">
        <f t="shared" si="15"/>
        <v>634088.52280681906</v>
      </c>
      <c r="J19" s="39">
        <f t="shared" si="15"/>
        <v>649772.7122459485</v>
      </c>
      <c r="K19" s="39">
        <f t="shared" si="15"/>
        <v>665532.42356262985</v>
      </c>
      <c r="L19" s="39">
        <f t="shared" si="15"/>
        <v>681312.34684839856</v>
      </c>
      <c r="M19" s="39">
        <f t="shared" si="15"/>
        <v>697280.85288779566</v>
      </c>
      <c r="N19" s="39">
        <f t="shared" si="15"/>
        <v>713416.21249000158</v>
      </c>
      <c r="O19" s="39">
        <f t="shared" si="15"/>
        <v>729742.37449783785</v>
      </c>
      <c r="P19" s="39">
        <f t="shared" si="15"/>
        <v>746241.13932372583</v>
      </c>
      <c r="Q19" s="39">
        <f t="shared" si="15"/>
        <v>762915.32817792438</v>
      </c>
      <c r="R19" s="39">
        <f t="shared" si="15"/>
        <v>779770.1569436891</v>
      </c>
      <c r="S19" s="39">
        <f t="shared" si="15"/>
        <v>796837.69742689643</v>
      </c>
      <c r="T19" s="39">
        <f t="shared" si="15"/>
        <v>814150.90488054673</v>
      </c>
      <c r="U19" s="39">
        <f t="shared" si="15"/>
        <v>831706.33868282393</v>
      </c>
      <c r="V19" s="39">
        <f t="shared" si="15"/>
        <v>849472.26129450346</v>
      </c>
      <c r="W19" s="39">
        <f t="shared" si="15"/>
        <v>867519.45375040837</v>
      </c>
      <c r="X19" s="39">
        <f t="shared" si="15"/>
        <v>888155.67865825864</v>
      </c>
      <c r="Y19" s="39">
        <f t="shared" si="15"/>
        <v>909227.2273817861</v>
      </c>
      <c r="Z19" s="39">
        <f t="shared" si="15"/>
        <v>930749.58237975172</v>
      </c>
      <c r="AA19" s="39">
        <f t="shared" si="15"/>
        <v>952739.71853038238</v>
      </c>
      <c r="AB19" s="39">
        <f t="shared" si="15"/>
        <v>975227.93672576011</v>
      </c>
      <c r="AC19" s="39">
        <f t="shared" si="15"/>
        <v>998246.62299256446</v>
      </c>
      <c r="AD19" s="40">
        <f t="shared" si="15"/>
        <v>1021818.6735556962</v>
      </c>
      <c r="AE19" s="2"/>
      <c r="AF19" s="2"/>
    </row>
    <row r="20" spans="1:32" x14ac:dyDescent="0.2">
      <c r="A20" s="3"/>
      <c r="B20" s="3"/>
      <c r="C20" s="3"/>
      <c r="D20" s="77"/>
      <c r="E20" s="10" t="s">
        <v>1</v>
      </c>
      <c r="F20" s="71">
        <v>3138369</v>
      </c>
      <c r="G20" s="16">
        <f t="shared" ref="G20:AD20" si="16">G5/G27</f>
        <v>3257483.4843040123</v>
      </c>
      <c r="H20" s="16">
        <f t="shared" si="16"/>
        <v>3363845.6665121815</v>
      </c>
      <c r="I20" s="16">
        <f t="shared" si="16"/>
        <v>3439146.1978052892</v>
      </c>
      <c r="J20" s="16">
        <f t="shared" si="16"/>
        <v>3502209.676376042</v>
      </c>
      <c r="K20" s="16">
        <f t="shared" si="16"/>
        <v>3563933.9103740985</v>
      </c>
      <c r="L20" s="16">
        <f t="shared" si="16"/>
        <v>3627897.8480587457</v>
      </c>
      <c r="M20" s="16">
        <f t="shared" si="16"/>
        <v>3691746.2943348764</v>
      </c>
      <c r="N20" s="16">
        <f t="shared" si="16"/>
        <v>3755055.4428153741</v>
      </c>
      <c r="O20" s="16">
        <f t="shared" si="16"/>
        <v>3817648.1374166938</v>
      </c>
      <c r="P20" s="16">
        <f t="shared" si="16"/>
        <v>3879272.4823895353</v>
      </c>
      <c r="Q20" s="16">
        <f t="shared" si="16"/>
        <v>3939708.6130446531</v>
      </c>
      <c r="R20" s="16">
        <f t="shared" si="16"/>
        <v>3998851.9218036318</v>
      </c>
      <c r="S20" s="16">
        <f t="shared" si="16"/>
        <v>4056985.91107663</v>
      </c>
      <c r="T20" s="16">
        <f t="shared" si="16"/>
        <v>4114450.5758227888</v>
      </c>
      <c r="U20" s="16">
        <f t="shared" si="16"/>
        <v>4171251.8595100227</v>
      </c>
      <c r="V20" s="16">
        <f>V5/V27</f>
        <v>4227334.9590383964</v>
      </c>
      <c r="W20" s="16">
        <f t="shared" si="16"/>
        <v>4282662.8560744151</v>
      </c>
      <c r="X20" s="16">
        <f t="shared" si="16"/>
        <v>4344217.5305373091</v>
      </c>
      <c r="Y20" s="16">
        <f t="shared" si="16"/>
        <v>4405432.8041768568</v>
      </c>
      <c r="Z20" s="16">
        <f t="shared" si="16"/>
        <v>4466274.354340693</v>
      </c>
      <c r="AA20" s="16">
        <f t="shared" si="16"/>
        <v>4526709.3767032763</v>
      </c>
      <c r="AB20" s="16">
        <f t="shared" si="16"/>
        <v>4586761.714749312</v>
      </c>
      <c r="AC20" s="16">
        <f t="shared" si="16"/>
        <v>4646456.1117217019</v>
      </c>
      <c r="AD20" s="27">
        <f t="shared" si="16"/>
        <v>4705764.109850198</v>
      </c>
      <c r="AE20" s="2"/>
      <c r="AF20" s="2"/>
    </row>
    <row r="21" spans="1:32" x14ac:dyDescent="0.2">
      <c r="A21" s="3"/>
      <c r="B21" s="3"/>
      <c r="C21" s="3"/>
      <c r="D21" s="77"/>
      <c r="E21" s="10" t="s">
        <v>3</v>
      </c>
      <c r="F21" s="71">
        <v>924259</v>
      </c>
      <c r="G21" s="16">
        <f t="shared" ref="G21:AD21" si="17">G6/G28</f>
        <v>938840.90492096986</v>
      </c>
      <c r="H21" s="16">
        <f t="shared" si="17"/>
        <v>951992.30078151415</v>
      </c>
      <c r="I21" s="16">
        <f t="shared" si="17"/>
        <v>964569.97737483005</v>
      </c>
      <c r="J21" s="16">
        <f t="shared" si="17"/>
        <v>979031.23578998423</v>
      </c>
      <c r="K21" s="16">
        <f t="shared" si="17"/>
        <v>993788.53224306845</v>
      </c>
      <c r="L21" s="16">
        <f t="shared" si="17"/>
        <v>1009592.5315512292</v>
      </c>
      <c r="M21" s="16">
        <f t="shared" si="17"/>
        <v>1026102.0017950984</v>
      </c>
      <c r="N21" s="16">
        <f t="shared" si="17"/>
        <v>1043113.4983162689</v>
      </c>
      <c r="O21" s="16">
        <f t="shared" si="17"/>
        <v>1060531.1480163515</v>
      </c>
      <c r="P21" s="16">
        <f t="shared" si="17"/>
        <v>1078330.5230991042</v>
      </c>
      <c r="Q21" s="16">
        <f t="shared" si="17"/>
        <v>1096397.8002133609</v>
      </c>
      <c r="R21" s="16">
        <f t="shared" si="17"/>
        <v>1114752.8208907899</v>
      </c>
      <c r="S21" s="16">
        <f t="shared" si="17"/>
        <v>1133301.9267466259</v>
      </c>
      <c r="T21" s="16">
        <f t="shared" si="17"/>
        <v>1151970.8239505405</v>
      </c>
      <c r="U21" s="16">
        <f t="shared" si="17"/>
        <v>1170734.1711998044</v>
      </c>
      <c r="V21" s="16">
        <f t="shared" si="17"/>
        <v>1189589.0342790904</v>
      </c>
      <c r="W21" s="16">
        <f t="shared" si="17"/>
        <v>1208547.9108656461</v>
      </c>
      <c r="X21" s="16">
        <f t="shared" si="17"/>
        <v>1223700.5513574656</v>
      </c>
      <c r="Y21" s="16">
        <f t="shared" si="17"/>
        <v>1238758.7662899883</v>
      </c>
      <c r="Z21" s="16">
        <f t="shared" si="17"/>
        <v>1253717.0189846084</v>
      </c>
      <c r="AA21" s="16">
        <f t="shared" si="17"/>
        <v>1268570.3253944546</v>
      </c>
      <c r="AB21" s="16">
        <f t="shared" si="17"/>
        <v>1283329.6740793837</v>
      </c>
      <c r="AC21" s="16">
        <f t="shared" si="17"/>
        <v>1298006.3283047287</v>
      </c>
      <c r="AD21" s="27">
        <f t="shared" si="17"/>
        <v>1312596.7415143533</v>
      </c>
      <c r="AE21" s="2"/>
      <c r="AF21" s="2"/>
    </row>
    <row r="22" spans="1:32" x14ac:dyDescent="0.2">
      <c r="A22" s="3"/>
      <c r="B22" s="3"/>
      <c r="C22" s="3"/>
      <c r="D22" s="77"/>
      <c r="E22" s="10" t="s">
        <v>4</v>
      </c>
      <c r="F22" s="71">
        <v>392718</v>
      </c>
      <c r="G22" s="16">
        <f t="shared" ref="G22:AD22" si="18">G7/G29</f>
        <v>409416.05046091793</v>
      </c>
      <c r="H22" s="16">
        <f t="shared" si="18"/>
        <v>424050.18065042183</v>
      </c>
      <c r="I22" s="16">
        <f t="shared" si="18"/>
        <v>434596.56131378491</v>
      </c>
      <c r="J22" s="16">
        <f t="shared" si="18"/>
        <v>443642.20611746301</v>
      </c>
      <c r="K22" s="16">
        <f t="shared" si="18"/>
        <v>452628.57088346255</v>
      </c>
      <c r="L22" s="16">
        <f t="shared" si="18"/>
        <v>461240.65866766399</v>
      </c>
      <c r="M22" s="16">
        <f t="shared" si="18"/>
        <v>469832.64487766678</v>
      </c>
      <c r="N22" s="16">
        <f t="shared" si="18"/>
        <v>478549.20423278317</v>
      </c>
      <c r="O22" s="16">
        <f t="shared" si="18"/>
        <v>487369.06933649298</v>
      </c>
      <c r="P22" s="16">
        <f t="shared" si="18"/>
        <v>496300.13782694889</v>
      </c>
      <c r="Q22" s="16">
        <f t="shared" si="18"/>
        <v>505360.2328417403</v>
      </c>
      <c r="R22" s="16">
        <f t="shared" si="18"/>
        <v>514591.67771646776</v>
      </c>
      <c r="S22" s="16">
        <f t="shared" si="18"/>
        <v>523942.74135775946</v>
      </c>
      <c r="T22" s="16">
        <f t="shared" si="18"/>
        <v>533335.46710518759</v>
      </c>
      <c r="U22" s="16">
        <f t="shared" si="18"/>
        <v>542787.50499049353</v>
      </c>
      <c r="V22" s="16">
        <f t="shared" si="18"/>
        <v>552242.54600222316</v>
      </c>
      <c r="W22" s="16">
        <f t="shared" si="18"/>
        <v>561768.55268570583</v>
      </c>
      <c r="X22" s="16">
        <f t="shared" si="18"/>
        <v>572039.40800030937</v>
      </c>
      <c r="Y22" s="16">
        <f t="shared" si="18"/>
        <v>582404.42766808916</v>
      </c>
      <c r="Z22" s="16">
        <f t="shared" si="18"/>
        <v>592864.34077692684</v>
      </c>
      <c r="AA22" s="16">
        <f t="shared" si="18"/>
        <v>603420.23915268295</v>
      </c>
      <c r="AB22" s="16">
        <f t="shared" si="18"/>
        <v>614080.97076849407</v>
      </c>
      <c r="AC22" s="16">
        <f t="shared" si="18"/>
        <v>624855.82153818419</v>
      </c>
      <c r="AD22" s="27">
        <f t="shared" si="18"/>
        <v>635747.23068571195</v>
      </c>
      <c r="AE22" s="2"/>
      <c r="AF22" s="2"/>
    </row>
    <row r="23" spans="1:32" x14ac:dyDescent="0.2">
      <c r="A23" s="3"/>
      <c r="B23" s="3"/>
      <c r="C23" s="3"/>
      <c r="D23" s="77"/>
      <c r="E23" s="10" t="s">
        <v>2</v>
      </c>
      <c r="F23" s="71">
        <v>1393745</v>
      </c>
      <c r="G23" s="16">
        <f t="shared" ref="G23:AD23" si="19">G8/G30</f>
        <v>1433258.4642090898</v>
      </c>
      <c r="H23" s="16">
        <f t="shared" si="19"/>
        <v>1468243.3149542557</v>
      </c>
      <c r="I23" s="16">
        <f t="shared" si="19"/>
        <v>1495297.2785104243</v>
      </c>
      <c r="J23" s="16">
        <f t="shared" si="19"/>
        <v>1522455.14290072</v>
      </c>
      <c r="K23" s="16">
        <f t="shared" si="19"/>
        <v>1550368.1312974573</v>
      </c>
      <c r="L23" s="16">
        <f t="shared" si="19"/>
        <v>1581214.6785575941</v>
      </c>
      <c r="M23" s="16">
        <f t="shared" si="19"/>
        <v>1611273.5000377642</v>
      </c>
      <c r="N23" s="16">
        <f t="shared" si="19"/>
        <v>1640070.1709591807</v>
      </c>
      <c r="O23" s="16">
        <f t="shared" si="19"/>
        <v>1667473.0224471642</v>
      </c>
      <c r="P23" s="16">
        <f t="shared" si="19"/>
        <v>1693409.6220434953</v>
      </c>
      <c r="Q23" s="16">
        <f t="shared" si="19"/>
        <v>1717740.7154997054</v>
      </c>
      <c r="R23" s="16">
        <f t="shared" si="19"/>
        <v>1740433.0230250491</v>
      </c>
      <c r="S23" s="16">
        <f t="shared" si="19"/>
        <v>1762117.9488733055</v>
      </c>
      <c r="T23" s="16">
        <f t="shared" si="19"/>
        <v>1783418.1445633124</v>
      </c>
      <c r="U23" s="16">
        <f t="shared" si="19"/>
        <v>1804323.2963337069</v>
      </c>
      <c r="V23" s="16">
        <f t="shared" si="19"/>
        <v>1824888.4164902782</v>
      </c>
      <c r="W23" s="16">
        <f t="shared" si="19"/>
        <v>1844982.4450007766</v>
      </c>
      <c r="X23" s="16">
        <f t="shared" si="19"/>
        <v>1867780.5139853137</v>
      </c>
      <c r="Y23" s="16">
        <f t="shared" si="19"/>
        <v>1890295.474890345</v>
      </c>
      <c r="Z23" s="16">
        <f t="shared" si="19"/>
        <v>1912511.9844380976</v>
      </c>
      <c r="AA23" s="16">
        <f t="shared" si="19"/>
        <v>1934415.4703325324</v>
      </c>
      <c r="AB23" s="16">
        <f t="shared" si="19"/>
        <v>1956015.6368504385</v>
      </c>
      <c r="AC23" s="16">
        <f t="shared" si="19"/>
        <v>1977322.490393409</v>
      </c>
      <c r="AD23" s="27">
        <f t="shared" si="19"/>
        <v>1998323.3594614069</v>
      </c>
      <c r="AE23" s="2"/>
      <c r="AF23" s="2"/>
    </row>
    <row r="24" spans="1:32" x14ac:dyDescent="0.2">
      <c r="A24" s="3"/>
      <c r="B24" s="3"/>
      <c r="C24" s="3"/>
      <c r="D24" s="78"/>
      <c r="E24" s="11" t="s">
        <v>8</v>
      </c>
      <c r="F24" s="68">
        <v>16070893</v>
      </c>
      <c r="G24" s="41">
        <f t="shared" ref="G24:AD24" si="20">G9/G31</f>
        <v>16542061.915388914</v>
      </c>
      <c r="H24" s="41">
        <f t="shared" si="20"/>
        <v>16964525.272589982</v>
      </c>
      <c r="I24" s="41">
        <f t="shared" si="20"/>
        <v>17290294.282355659</v>
      </c>
      <c r="J24" s="41">
        <f t="shared" si="20"/>
        <v>17579901.110924251</v>
      </c>
      <c r="K24" s="41">
        <f t="shared" si="20"/>
        <v>17868317.898744594</v>
      </c>
      <c r="L24" s="41">
        <f t="shared" si="20"/>
        <v>18156076.003675994</v>
      </c>
      <c r="M24" s="41">
        <f t="shared" si="20"/>
        <v>18443704.591930106</v>
      </c>
      <c r="N24" s="41">
        <f t="shared" si="20"/>
        <v>18731447.157196674</v>
      </c>
      <c r="O24" s="41">
        <f t="shared" si="20"/>
        <v>19018900.702110257</v>
      </c>
      <c r="P24" s="41">
        <f t="shared" si="20"/>
        <v>19305558.152284738</v>
      </c>
      <c r="Q24" s="41">
        <f t="shared" si="20"/>
        <v>19590889.707608052</v>
      </c>
      <c r="R24" s="41">
        <f t="shared" si="20"/>
        <v>19874911.871383741</v>
      </c>
      <c r="S24" s="41">
        <f t="shared" si="20"/>
        <v>20157665.964508548</v>
      </c>
      <c r="T24" s="41">
        <f t="shared" si="20"/>
        <v>20438826.155039478</v>
      </c>
      <c r="U24" s="41">
        <f t="shared" si="20"/>
        <v>20718181.883696817</v>
      </c>
      <c r="V24" s="41">
        <f>V9/V31</f>
        <v>20995539.364395365</v>
      </c>
      <c r="W24" s="41">
        <f t="shared" si="20"/>
        <v>21271089.719813362</v>
      </c>
      <c r="X24" s="41">
        <f t="shared" si="20"/>
        <v>21544838.133680828</v>
      </c>
      <c r="Y24" s="41">
        <f t="shared" si="20"/>
        <v>21816448.628485575</v>
      </c>
      <c r="Z24" s="41">
        <f t="shared" si="20"/>
        <v>22085779.607780766</v>
      </c>
      <c r="AA24" s="41">
        <f t="shared" si="20"/>
        <v>22352697.961887594</v>
      </c>
      <c r="AB24" s="41">
        <f t="shared" si="20"/>
        <v>22617350.832847949</v>
      </c>
      <c r="AC24" s="41">
        <f t="shared" si="20"/>
        <v>22879889.138092216</v>
      </c>
      <c r="AD24" s="42">
        <f t="shared" si="20"/>
        <v>23140201.538461536</v>
      </c>
      <c r="AE24" s="2"/>
      <c r="AF24" s="2"/>
    </row>
    <row r="25" spans="1:32" x14ac:dyDescent="0.2">
      <c r="A25" s="3"/>
      <c r="B25" s="3"/>
      <c r="C25" s="3"/>
      <c r="D25" s="89"/>
      <c r="E25" s="26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4"/>
      <c r="AE25" s="2"/>
      <c r="AF25" s="2"/>
    </row>
    <row r="26" spans="1:32" ht="14.5" customHeight="1" x14ac:dyDescent="0.2">
      <c r="A26" s="90" t="s">
        <v>9</v>
      </c>
      <c r="B26" s="98">
        <v>2.6</v>
      </c>
      <c r="C26" s="3"/>
      <c r="D26" s="76" t="s">
        <v>16</v>
      </c>
      <c r="E26" s="9" t="s">
        <v>5</v>
      </c>
      <c r="F26" s="95">
        <f t="shared" ref="F26:F31" si="21">F4/F19</f>
        <v>3.6642458890007852</v>
      </c>
      <c r="G26" s="43">
        <f>MAX(F26-(MAX((($F26-$B$26)/$B$27),0)),$B$26)</f>
        <v>3.619902310292419</v>
      </c>
      <c r="H26" s="43">
        <f t="shared" ref="H26:Z26" si="22">MAX(G26-(MAX((($F26-$B$26)/$B$27),0)),$B$26)</f>
        <v>3.5755587315840529</v>
      </c>
      <c r="I26" s="43">
        <f t="shared" si="22"/>
        <v>3.5312151528756868</v>
      </c>
      <c r="J26" s="43">
        <f t="shared" si="22"/>
        <v>3.4868715741673206</v>
      </c>
      <c r="K26" s="43">
        <f t="shared" si="22"/>
        <v>3.4425279954589545</v>
      </c>
      <c r="L26" s="43">
        <f t="shared" si="22"/>
        <v>3.3981844167505884</v>
      </c>
      <c r="M26" s="43">
        <f t="shared" si="22"/>
        <v>3.3538408380422222</v>
      </c>
      <c r="N26" s="43">
        <f t="shared" si="22"/>
        <v>3.3094972593338561</v>
      </c>
      <c r="O26" s="43">
        <f t="shared" si="22"/>
        <v>3.2651536806254899</v>
      </c>
      <c r="P26" s="43">
        <f t="shared" si="22"/>
        <v>3.2208101019171238</v>
      </c>
      <c r="Q26" s="43">
        <f t="shared" si="22"/>
        <v>3.1764665232087577</v>
      </c>
      <c r="R26" s="43">
        <f t="shared" si="22"/>
        <v>3.1321229445003915</v>
      </c>
      <c r="S26" s="43">
        <f t="shared" si="22"/>
        <v>3.0877793657920254</v>
      </c>
      <c r="T26" s="43">
        <f t="shared" si="22"/>
        <v>3.0434357870836592</v>
      </c>
      <c r="U26" s="43">
        <f t="shared" si="22"/>
        <v>2.9990922083752931</v>
      </c>
      <c r="V26" s="43">
        <f t="shared" si="22"/>
        <v>2.954748629666927</v>
      </c>
      <c r="W26" s="43">
        <f t="shared" si="22"/>
        <v>2.9104050509585608</v>
      </c>
      <c r="X26" s="43">
        <f t="shared" si="22"/>
        <v>2.8660614722501947</v>
      </c>
      <c r="Y26" s="43">
        <f t="shared" si="22"/>
        <v>2.8217178935418286</v>
      </c>
      <c r="Z26" s="43">
        <f t="shared" si="22"/>
        <v>2.7773743148334624</v>
      </c>
      <c r="AA26" s="43">
        <f t="shared" ref="AA26:AD31" si="23">MAX(Z26-(MAX((($F26-$B$26)/$B$27),0)),$B$26)</f>
        <v>2.7330307361250963</v>
      </c>
      <c r="AB26" s="43">
        <f t="shared" si="23"/>
        <v>2.6886871574167301</v>
      </c>
      <c r="AC26" s="43">
        <f t="shared" si="23"/>
        <v>2.644343578708364</v>
      </c>
      <c r="AD26" s="44">
        <f t="shared" si="23"/>
        <v>2.6</v>
      </c>
      <c r="AE26" s="2"/>
      <c r="AF26" s="2"/>
    </row>
    <row r="27" spans="1:32" x14ac:dyDescent="0.2">
      <c r="A27" s="64" t="s">
        <v>10</v>
      </c>
      <c r="B27" s="99">
        <v>24</v>
      </c>
      <c r="C27" s="3"/>
      <c r="D27" s="77"/>
      <c r="E27" s="10" t="s">
        <v>1</v>
      </c>
      <c r="F27" s="96">
        <f t="shared" si="21"/>
        <v>2.9323498925715872</v>
      </c>
      <c r="G27" s="18">
        <f t="shared" ref="G27:Z27" si="24">MAX(F27-(MAX((($F27-$B$26)/$B$27),0)),$B$26)</f>
        <v>2.9185019803811043</v>
      </c>
      <c r="H27" s="18">
        <f t="shared" si="24"/>
        <v>2.9046540681906214</v>
      </c>
      <c r="I27" s="18">
        <f t="shared" si="24"/>
        <v>2.8908061560001386</v>
      </c>
      <c r="J27" s="18">
        <f t="shared" si="24"/>
        <v>2.8769582438096557</v>
      </c>
      <c r="K27" s="18">
        <f t="shared" si="24"/>
        <v>2.8631103316191728</v>
      </c>
      <c r="L27" s="18">
        <f t="shared" si="24"/>
        <v>2.84926241942869</v>
      </c>
      <c r="M27" s="18">
        <f t="shared" si="24"/>
        <v>2.8354145072382071</v>
      </c>
      <c r="N27" s="18">
        <f t="shared" si="24"/>
        <v>2.8215665950477242</v>
      </c>
      <c r="O27" s="18">
        <f t="shared" si="24"/>
        <v>2.8077186828572414</v>
      </c>
      <c r="P27" s="18">
        <f t="shared" si="24"/>
        <v>2.7938707706667585</v>
      </c>
      <c r="Q27" s="18">
        <f t="shared" si="24"/>
        <v>2.7800228584762756</v>
      </c>
      <c r="R27" s="18">
        <f t="shared" si="24"/>
        <v>2.7661749462857927</v>
      </c>
      <c r="S27" s="18">
        <f t="shared" si="24"/>
        <v>2.7523270340953099</v>
      </c>
      <c r="T27" s="18">
        <f t="shared" si="24"/>
        <v>2.738479121904827</v>
      </c>
      <c r="U27" s="18">
        <f t="shared" si="24"/>
        <v>2.7246312097143441</v>
      </c>
      <c r="V27" s="18">
        <f t="shared" si="24"/>
        <v>2.7107832975238613</v>
      </c>
      <c r="W27" s="18">
        <f t="shared" si="24"/>
        <v>2.6969353853333784</v>
      </c>
      <c r="X27" s="18">
        <f t="shared" si="24"/>
        <v>2.6830874731428955</v>
      </c>
      <c r="Y27" s="18">
        <f t="shared" si="24"/>
        <v>2.6692395609524127</v>
      </c>
      <c r="Z27" s="18">
        <f t="shared" si="24"/>
        <v>2.6553916487619298</v>
      </c>
      <c r="AA27" s="18">
        <f t="shared" si="23"/>
        <v>2.6415437365714469</v>
      </c>
      <c r="AB27" s="18">
        <f t="shared" si="23"/>
        <v>2.6276958243809641</v>
      </c>
      <c r="AC27" s="18">
        <f t="shared" si="23"/>
        <v>2.6138479121904812</v>
      </c>
      <c r="AD27" s="28">
        <f t="shared" si="23"/>
        <v>2.6</v>
      </c>
      <c r="AE27" s="2"/>
      <c r="AF27" s="2"/>
    </row>
    <row r="28" spans="1:32" x14ac:dyDescent="0.2">
      <c r="C28" s="3"/>
      <c r="D28" s="77"/>
      <c r="E28" s="10" t="s">
        <v>3</v>
      </c>
      <c r="F28" s="96">
        <f t="shared" si="21"/>
        <v>3.1765684726900143</v>
      </c>
      <c r="G28" s="18">
        <f>MAX(F28-(MAX((($F28-$B$26)/$B$27),0)),$B$26)</f>
        <v>3.1525447863279306</v>
      </c>
      <c r="H28" s="18">
        <f t="shared" ref="H28:Z28" si="25">MAX(G28-(MAX((($F28-$B$26)/$B$27),0)),$B$26)</f>
        <v>3.1285210999658468</v>
      </c>
      <c r="I28" s="18">
        <f t="shared" si="25"/>
        <v>3.1044974136037631</v>
      </c>
      <c r="J28" s="18">
        <f t="shared" si="25"/>
        <v>3.0804737272416793</v>
      </c>
      <c r="K28" s="18">
        <f t="shared" si="25"/>
        <v>3.0564500408795956</v>
      </c>
      <c r="L28" s="18">
        <f t="shared" si="25"/>
        <v>3.0324263545175119</v>
      </c>
      <c r="M28" s="18">
        <f t="shared" si="25"/>
        <v>3.0084026681554281</v>
      </c>
      <c r="N28" s="18">
        <f t="shared" si="25"/>
        <v>2.9843789817933444</v>
      </c>
      <c r="O28" s="18">
        <f t="shared" si="25"/>
        <v>2.9603552954312606</v>
      </c>
      <c r="P28" s="18">
        <f t="shared" si="25"/>
        <v>2.9363316090691769</v>
      </c>
      <c r="Q28" s="18">
        <f t="shared" si="25"/>
        <v>2.9123079227070932</v>
      </c>
      <c r="R28" s="18">
        <f t="shared" si="25"/>
        <v>2.8882842363450094</v>
      </c>
      <c r="S28" s="18">
        <f t="shared" si="25"/>
        <v>2.8642605499829257</v>
      </c>
      <c r="T28" s="18">
        <f t="shared" si="25"/>
        <v>2.8402368636208419</v>
      </c>
      <c r="U28" s="18">
        <f t="shared" si="25"/>
        <v>2.8162131772587582</v>
      </c>
      <c r="V28" s="18">
        <f t="shared" si="25"/>
        <v>2.7921894908966745</v>
      </c>
      <c r="W28" s="18">
        <f t="shared" si="25"/>
        <v>2.7681658045345907</v>
      </c>
      <c r="X28" s="18">
        <f t="shared" si="25"/>
        <v>2.744142118172507</v>
      </c>
      <c r="Y28" s="18">
        <f t="shared" si="25"/>
        <v>2.7201184318104232</v>
      </c>
      <c r="Z28" s="18">
        <f t="shared" si="25"/>
        <v>2.6960947454483395</v>
      </c>
      <c r="AA28" s="18">
        <f t="shared" si="23"/>
        <v>2.6720710590862558</v>
      </c>
      <c r="AB28" s="18">
        <f t="shared" si="23"/>
        <v>2.648047372724172</v>
      </c>
      <c r="AC28" s="18">
        <f t="shared" si="23"/>
        <v>2.6240236863620883</v>
      </c>
      <c r="AD28" s="28">
        <f t="shared" si="23"/>
        <v>2.6000000000000045</v>
      </c>
      <c r="AE28" s="2"/>
      <c r="AF28" s="2"/>
    </row>
    <row r="29" spans="1:32" x14ac:dyDescent="0.2">
      <c r="A29" s="58"/>
      <c r="B29" s="1"/>
      <c r="C29" s="3"/>
      <c r="D29" s="77"/>
      <c r="E29" s="10" t="s">
        <v>4</v>
      </c>
      <c r="F29" s="96">
        <f t="shared" si="21"/>
        <v>3.3866183877489702</v>
      </c>
      <c r="G29" s="18">
        <f t="shared" ref="G29:Z29" si="26">MAX(F29-(MAX((($F29-$B$26)/$B$27),0)),$B$26)</f>
        <v>3.3538426215927633</v>
      </c>
      <c r="H29" s="18">
        <f t="shared" si="26"/>
        <v>3.3210668554365563</v>
      </c>
      <c r="I29" s="18">
        <f>MAX(H29-(MAX((($F29-$B$26)/$B$27),0)),$B$26)</f>
        <v>3.2882910892803494</v>
      </c>
      <c r="J29" s="18">
        <f t="shared" si="26"/>
        <v>3.2555153231241425</v>
      </c>
      <c r="K29" s="18">
        <f t="shared" si="26"/>
        <v>3.2227395569679356</v>
      </c>
      <c r="L29" s="18">
        <f t="shared" si="26"/>
        <v>3.1899637908117286</v>
      </c>
      <c r="M29" s="18">
        <f t="shared" si="26"/>
        <v>3.1571880246555217</v>
      </c>
      <c r="N29" s="18">
        <f t="shared" si="26"/>
        <v>3.1244122584993148</v>
      </c>
      <c r="O29" s="18">
        <f t="shared" si="26"/>
        <v>3.0916364923431079</v>
      </c>
      <c r="P29" s="18">
        <f t="shared" si="26"/>
        <v>3.058860726186901</v>
      </c>
      <c r="Q29" s="18">
        <f t="shared" si="26"/>
        <v>3.026084960030694</v>
      </c>
      <c r="R29" s="18">
        <f t="shared" si="26"/>
        <v>2.9933091938744871</v>
      </c>
      <c r="S29" s="18">
        <f t="shared" si="26"/>
        <v>2.9605334277182802</v>
      </c>
      <c r="T29" s="18">
        <f t="shared" si="26"/>
        <v>2.9277576615620733</v>
      </c>
      <c r="U29" s="18">
        <f t="shared" si="26"/>
        <v>2.8949818954058664</v>
      </c>
      <c r="V29" s="18">
        <f t="shared" si="26"/>
        <v>2.8622061292496594</v>
      </c>
      <c r="W29" s="18">
        <f t="shared" si="26"/>
        <v>2.8294303630934525</v>
      </c>
      <c r="X29" s="18">
        <f t="shared" si="26"/>
        <v>2.7966545969372456</v>
      </c>
      <c r="Y29" s="18">
        <f t="shared" si="26"/>
        <v>2.7638788307810387</v>
      </c>
      <c r="Z29" s="18">
        <f t="shared" si="26"/>
        <v>2.7311030646248318</v>
      </c>
      <c r="AA29" s="18">
        <f t="shared" si="23"/>
        <v>2.6983272984686248</v>
      </c>
      <c r="AB29" s="18">
        <f t="shared" si="23"/>
        <v>2.6655515323124179</v>
      </c>
      <c r="AC29" s="18">
        <f t="shared" si="23"/>
        <v>2.632775766156211</v>
      </c>
      <c r="AD29" s="28">
        <f t="shared" si="23"/>
        <v>2.6000000000000041</v>
      </c>
      <c r="AE29" s="2"/>
      <c r="AF29" s="2"/>
    </row>
    <row r="30" spans="1:32" x14ac:dyDescent="0.2">
      <c r="A30" s="8"/>
      <c r="B30" s="7"/>
      <c r="C30" s="3"/>
      <c r="D30" s="77"/>
      <c r="E30" s="10" t="s">
        <v>2</v>
      </c>
      <c r="F30" s="96">
        <f t="shared" si="21"/>
        <v>2.7767331900742245</v>
      </c>
      <c r="G30" s="18">
        <f t="shared" ref="G30:Z30" si="27">MAX(F30-(MAX((($F30-$B$26)/$B$27),0)),$B$26)</f>
        <v>2.7693693071544652</v>
      </c>
      <c r="H30" s="18">
        <f t="shared" si="27"/>
        <v>2.7620054242347059</v>
      </c>
      <c r="I30" s="18">
        <f t="shared" si="27"/>
        <v>2.7546415413149465</v>
      </c>
      <c r="J30" s="18">
        <f t="shared" si="27"/>
        <v>2.7472776583951872</v>
      </c>
      <c r="K30" s="18">
        <f t="shared" si="27"/>
        <v>2.7399137754754279</v>
      </c>
      <c r="L30" s="18">
        <f t="shared" si="27"/>
        <v>2.7325498925556686</v>
      </c>
      <c r="M30" s="18">
        <f t="shared" si="27"/>
        <v>2.7251860096359093</v>
      </c>
      <c r="N30" s="18">
        <f t="shared" si="27"/>
        <v>2.71782212671615</v>
      </c>
      <c r="O30" s="18">
        <f t="shared" si="27"/>
        <v>2.7104582437963907</v>
      </c>
      <c r="P30" s="18">
        <f t="shared" si="27"/>
        <v>2.7030943608766314</v>
      </c>
      <c r="Q30" s="18">
        <f t="shared" si="27"/>
        <v>2.695730477956872</v>
      </c>
      <c r="R30" s="18">
        <f t="shared" si="27"/>
        <v>2.6883665950371127</v>
      </c>
      <c r="S30" s="18">
        <f t="shared" si="27"/>
        <v>2.6810027121173534</v>
      </c>
      <c r="T30" s="18">
        <f t="shared" si="27"/>
        <v>2.6736388291975941</v>
      </c>
      <c r="U30" s="18">
        <f t="shared" si="27"/>
        <v>2.6662749462778348</v>
      </c>
      <c r="V30" s="18">
        <f t="shared" si="27"/>
        <v>2.6589110633580755</v>
      </c>
      <c r="W30" s="18">
        <f t="shared" si="27"/>
        <v>2.6515471804383162</v>
      </c>
      <c r="X30" s="18">
        <f t="shared" si="27"/>
        <v>2.6441832975185569</v>
      </c>
      <c r="Y30" s="18">
        <f t="shared" si="27"/>
        <v>2.6368194145987975</v>
      </c>
      <c r="Z30" s="18">
        <f t="shared" si="27"/>
        <v>2.6294555316790382</v>
      </c>
      <c r="AA30" s="18">
        <f t="shared" si="23"/>
        <v>2.6220916487592789</v>
      </c>
      <c r="AB30" s="18">
        <f t="shared" si="23"/>
        <v>2.6147277658395196</v>
      </c>
      <c r="AC30" s="18">
        <f t="shared" si="23"/>
        <v>2.6073638829197603</v>
      </c>
      <c r="AD30" s="28">
        <f t="shared" si="23"/>
        <v>2.600000000000001</v>
      </c>
      <c r="AE30" s="2"/>
      <c r="AF30" s="2"/>
    </row>
    <row r="31" spans="1:32" x14ac:dyDescent="0.2">
      <c r="A31" s="8"/>
      <c r="B31" s="7"/>
      <c r="C31" s="3"/>
      <c r="D31" s="78"/>
      <c r="E31" s="11" t="s">
        <v>8</v>
      </c>
      <c r="F31" s="97">
        <f t="shared" si="21"/>
        <v>3.0028508061126411</v>
      </c>
      <c r="G31" s="45">
        <f t="shared" ref="G31:Z31" si="28">MAX(F31-(MAX((($F31-$B$26)/$B$27),0)),$B$26)</f>
        <v>2.9860653558579475</v>
      </c>
      <c r="H31" s="45">
        <f t="shared" si="28"/>
        <v>2.9692799056032539</v>
      </c>
      <c r="I31" s="45">
        <f t="shared" si="28"/>
        <v>2.9524944553485604</v>
      </c>
      <c r="J31" s="45">
        <f t="shared" si="28"/>
        <v>2.9357090050938668</v>
      </c>
      <c r="K31" s="45">
        <f t="shared" si="28"/>
        <v>2.9189235548391732</v>
      </c>
      <c r="L31" s="45">
        <f t="shared" si="28"/>
        <v>2.9021381045844796</v>
      </c>
      <c r="M31" s="45">
        <f t="shared" si="28"/>
        <v>2.885352654329786</v>
      </c>
      <c r="N31" s="45">
        <f t="shared" si="28"/>
        <v>2.8685672040750925</v>
      </c>
      <c r="O31" s="45">
        <f t="shared" si="28"/>
        <v>2.8517817538203989</v>
      </c>
      <c r="P31" s="45">
        <f t="shared" si="28"/>
        <v>2.8349963035657053</v>
      </c>
      <c r="Q31" s="45">
        <f t="shared" si="28"/>
        <v>2.8182108533110117</v>
      </c>
      <c r="R31" s="45">
        <f t="shared" si="28"/>
        <v>2.8014254030563182</v>
      </c>
      <c r="S31" s="45">
        <f t="shared" si="28"/>
        <v>2.7846399528016246</v>
      </c>
      <c r="T31" s="45">
        <f t="shared" si="28"/>
        <v>2.767854502546931</v>
      </c>
      <c r="U31" s="45">
        <f t="shared" si="28"/>
        <v>2.7510690522922374</v>
      </c>
      <c r="V31" s="45">
        <f t="shared" si="28"/>
        <v>2.7342836020375438</v>
      </c>
      <c r="W31" s="45">
        <f t="shared" si="28"/>
        <v>2.7174981517828503</v>
      </c>
      <c r="X31" s="45">
        <f t="shared" si="28"/>
        <v>2.7007127015281567</v>
      </c>
      <c r="Y31" s="45">
        <f t="shared" si="28"/>
        <v>2.6839272512734631</v>
      </c>
      <c r="Z31" s="45">
        <f t="shared" si="28"/>
        <v>2.6671418010187695</v>
      </c>
      <c r="AA31" s="45">
        <f t="shared" si="23"/>
        <v>2.6503563507640759</v>
      </c>
      <c r="AB31" s="45">
        <f t="shared" si="23"/>
        <v>2.6335709005093824</v>
      </c>
      <c r="AC31" s="45">
        <f t="shared" si="23"/>
        <v>2.6167854502546888</v>
      </c>
      <c r="AD31" s="46">
        <f t="shared" si="23"/>
        <v>2.6</v>
      </c>
      <c r="AE31" s="2"/>
      <c r="AF31" s="2"/>
    </row>
    <row r="32" spans="1:32" x14ac:dyDescent="0.2">
      <c r="A32" s="8"/>
      <c r="B32" s="7"/>
      <c r="C32" s="3"/>
      <c r="D32" s="89"/>
      <c r="E32" s="26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4"/>
      <c r="AE32" s="2"/>
      <c r="AF32" s="2"/>
    </row>
    <row r="33" spans="1:32" ht="16" x14ac:dyDescent="0.2">
      <c r="A33" s="59"/>
      <c r="B33" s="6"/>
      <c r="C33" s="2"/>
      <c r="D33" s="76" t="s">
        <v>15</v>
      </c>
      <c r="E33" s="9" t="s">
        <v>5</v>
      </c>
      <c r="F33" s="72"/>
      <c r="G33" s="47">
        <f>G19-F19</f>
        <v>29791.199896944687</v>
      </c>
      <c r="H33" s="47">
        <f t="shared" ref="H33:Y38" si="29">H19-G19</f>
        <v>26310.372395729995</v>
      </c>
      <c r="I33" s="47">
        <f t="shared" si="29"/>
        <v>18937.950514144381</v>
      </c>
      <c r="J33" s="47">
        <f t="shared" si="29"/>
        <v>15684.189439129434</v>
      </c>
      <c r="K33" s="47">
        <f t="shared" si="29"/>
        <v>15759.711316681351</v>
      </c>
      <c r="L33" s="47">
        <f t="shared" si="29"/>
        <v>15779.923285768717</v>
      </c>
      <c r="M33" s="47">
        <f t="shared" si="29"/>
        <v>15968.506039397093</v>
      </c>
      <c r="N33" s="47">
        <f t="shared" si="29"/>
        <v>16135.359602205921</v>
      </c>
      <c r="O33" s="47">
        <f t="shared" si="29"/>
        <v>16326.162007836276</v>
      </c>
      <c r="P33" s="47">
        <f t="shared" si="29"/>
        <v>16498.764825887978</v>
      </c>
      <c r="Q33" s="47">
        <f t="shared" si="29"/>
        <v>16674.188854198554</v>
      </c>
      <c r="R33" s="47">
        <f t="shared" si="29"/>
        <v>16854.828765764716</v>
      </c>
      <c r="S33" s="47">
        <f t="shared" si="29"/>
        <v>17067.540483207325</v>
      </c>
      <c r="T33" s="47">
        <f t="shared" si="29"/>
        <v>17313.207453650306</v>
      </c>
      <c r="U33" s="47">
        <f t="shared" si="29"/>
        <v>17555.433802277199</v>
      </c>
      <c r="V33" s="47">
        <f t="shared" si="29"/>
        <v>17765.922611679533</v>
      </c>
      <c r="W33" s="47">
        <f t="shared" si="29"/>
        <v>18047.192455904908</v>
      </c>
      <c r="X33" s="47">
        <f t="shared" si="29"/>
        <v>20636.224907850265</v>
      </c>
      <c r="Y33" s="47">
        <f t="shared" si="29"/>
        <v>21071.548723527463</v>
      </c>
      <c r="Z33" s="47">
        <f t="shared" ref="Z33:Z38" si="30">Z19-Y19</f>
        <v>21522.354997965624</v>
      </c>
      <c r="AA33" s="47">
        <f t="shared" ref="AA33:AD38" si="31">AA19-Z19</f>
        <v>21990.136150630657</v>
      </c>
      <c r="AB33" s="47">
        <f t="shared" si="31"/>
        <v>22488.218195377733</v>
      </c>
      <c r="AC33" s="47">
        <f t="shared" si="31"/>
        <v>23018.686266804347</v>
      </c>
      <c r="AD33" s="48">
        <f>AD19-AC19</f>
        <v>23572.050563131692</v>
      </c>
      <c r="AE33" s="2"/>
      <c r="AF33" s="2"/>
    </row>
    <row r="34" spans="1:32" x14ac:dyDescent="0.2">
      <c r="A34" s="59"/>
      <c r="B34" s="6"/>
      <c r="C34" s="2"/>
      <c r="D34" s="77"/>
      <c r="E34" s="10" t="s">
        <v>1</v>
      </c>
      <c r="F34" s="19"/>
      <c r="G34" s="20">
        <f t="shared" ref="G34:G38" si="32">G20-F20</f>
        <v>119114.48430401227</v>
      </c>
      <c r="H34" s="20">
        <f t="shared" ref="H34:V34" si="33">H20-G20</f>
        <v>106362.18220816925</v>
      </c>
      <c r="I34" s="20">
        <f t="shared" si="33"/>
        <v>75300.531293107662</v>
      </c>
      <c r="J34" s="20">
        <f t="shared" si="33"/>
        <v>63063.478570752777</v>
      </c>
      <c r="K34" s="20">
        <f t="shared" si="33"/>
        <v>61724.233998056501</v>
      </c>
      <c r="L34" s="20">
        <f t="shared" si="33"/>
        <v>63963.937684647273</v>
      </c>
      <c r="M34" s="20">
        <f t="shared" si="33"/>
        <v>63848.44627613062</v>
      </c>
      <c r="N34" s="20">
        <f t="shared" si="33"/>
        <v>63309.148480497766</v>
      </c>
      <c r="O34" s="20">
        <f t="shared" si="33"/>
        <v>62592.69460131973</v>
      </c>
      <c r="P34" s="20">
        <f t="shared" si="33"/>
        <v>61624.344972841442</v>
      </c>
      <c r="Q34" s="20">
        <f t="shared" si="33"/>
        <v>60436.130655117799</v>
      </c>
      <c r="R34" s="20">
        <f t="shared" si="33"/>
        <v>59143.308758978732</v>
      </c>
      <c r="S34" s="20">
        <f t="shared" si="33"/>
        <v>58133.98927299818</v>
      </c>
      <c r="T34" s="20">
        <f t="shared" si="33"/>
        <v>57464.664746158756</v>
      </c>
      <c r="U34" s="20">
        <f t="shared" si="33"/>
        <v>56801.283687233925</v>
      </c>
      <c r="V34" s="20">
        <f t="shared" si="33"/>
        <v>56083.099528373685</v>
      </c>
      <c r="W34" s="20">
        <f t="shared" si="29"/>
        <v>55327.897036018781</v>
      </c>
      <c r="X34" s="20">
        <f>X20-W20</f>
        <v>61554.674462893978</v>
      </c>
      <c r="Y34" s="20">
        <f t="shared" si="29"/>
        <v>61215.273639547639</v>
      </c>
      <c r="Z34" s="20">
        <f t="shared" si="30"/>
        <v>60841.550163836218</v>
      </c>
      <c r="AA34" s="20">
        <f t="shared" si="31"/>
        <v>60435.022362583317</v>
      </c>
      <c r="AB34" s="20">
        <f t="shared" si="31"/>
        <v>60052.338046035729</v>
      </c>
      <c r="AC34" s="20">
        <f t="shared" si="31"/>
        <v>59694.396972389892</v>
      </c>
      <c r="AD34" s="29">
        <f t="shared" si="31"/>
        <v>59307.99812849611</v>
      </c>
      <c r="AE34" s="2"/>
      <c r="AF34" s="2"/>
    </row>
    <row r="35" spans="1:32" x14ac:dyDescent="0.2">
      <c r="A35" s="59"/>
      <c r="B35" s="6"/>
      <c r="C35" s="2"/>
      <c r="D35" s="77"/>
      <c r="E35" s="10" t="s">
        <v>3</v>
      </c>
      <c r="F35" s="19"/>
      <c r="G35" s="20">
        <f t="shared" si="32"/>
        <v>14581.904920969857</v>
      </c>
      <c r="H35" s="20">
        <f t="shared" si="29"/>
        <v>13151.395860544289</v>
      </c>
      <c r="I35" s="20">
        <f>I21-H21</f>
        <v>12577.676593315904</v>
      </c>
      <c r="J35" s="20">
        <f>J21-I21</f>
        <v>14461.258415154181</v>
      </c>
      <c r="K35" s="20">
        <f t="shared" si="29"/>
        <v>14757.296453084215</v>
      </c>
      <c r="L35" s="20">
        <f t="shared" si="29"/>
        <v>15803.999308160739</v>
      </c>
      <c r="M35" s="20">
        <f t="shared" si="29"/>
        <v>16509.470243869233</v>
      </c>
      <c r="N35" s="20">
        <f t="shared" si="29"/>
        <v>17011.496521170484</v>
      </c>
      <c r="O35" s="20">
        <f t="shared" si="29"/>
        <v>17417.649700082606</v>
      </c>
      <c r="P35" s="20">
        <f t="shared" si="29"/>
        <v>17799.375082752667</v>
      </c>
      <c r="Q35" s="20">
        <f t="shared" si="29"/>
        <v>18067.277114256751</v>
      </c>
      <c r="R35" s="20">
        <f t="shared" si="29"/>
        <v>18355.020677428925</v>
      </c>
      <c r="S35" s="20">
        <f t="shared" si="29"/>
        <v>18549.105855836067</v>
      </c>
      <c r="T35" s="20">
        <f t="shared" si="29"/>
        <v>18668.897203914588</v>
      </c>
      <c r="U35" s="20">
        <f t="shared" si="29"/>
        <v>18763.347249263898</v>
      </c>
      <c r="V35" s="20">
        <f t="shared" si="29"/>
        <v>18854.863079285948</v>
      </c>
      <c r="W35" s="20">
        <f t="shared" si="29"/>
        <v>18958.876586555736</v>
      </c>
      <c r="X35" s="20">
        <f t="shared" si="29"/>
        <v>15152.640491819475</v>
      </c>
      <c r="Y35" s="20">
        <f t="shared" si="29"/>
        <v>15058.214932522736</v>
      </c>
      <c r="Z35" s="20">
        <f t="shared" si="30"/>
        <v>14958.252694620052</v>
      </c>
      <c r="AA35" s="20">
        <f t="shared" si="31"/>
        <v>14853.306409846293</v>
      </c>
      <c r="AB35" s="20">
        <f t="shared" si="31"/>
        <v>14759.348684929078</v>
      </c>
      <c r="AC35" s="20">
        <f t="shared" si="31"/>
        <v>14676.654225345002</v>
      </c>
      <c r="AD35" s="29">
        <f t="shared" si="31"/>
        <v>14590.413209624588</v>
      </c>
      <c r="AE35" s="2"/>
      <c r="AF35" s="2"/>
    </row>
    <row r="36" spans="1:32" x14ac:dyDescent="0.2">
      <c r="A36" s="59"/>
      <c r="B36" s="6"/>
      <c r="C36" s="2"/>
      <c r="D36" s="77"/>
      <c r="E36" s="10" t="s">
        <v>4</v>
      </c>
      <c r="F36" s="19"/>
      <c r="G36" s="20">
        <f t="shared" si="32"/>
        <v>16698.050460917933</v>
      </c>
      <c r="H36" s="20">
        <f t="shared" si="29"/>
        <v>14634.130189503892</v>
      </c>
      <c r="I36" s="20">
        <f>I22-H22</f>
        <v>10546.380663363088</v>
      </c>
      <c r="J36" s="20">
        <f t="shared" si="29"/>
        <v>9045.644803678093</v>
      </c>
      <c r="K36" s="20">
        <f t="shared" si="29"/>
        <v>8986.3647659995477</v>
      </c>
      <c r="L36" s="20">
        <f t="shared" si="29"/>
        <v>8612.0877842014306</v>
      </c>
      <c r="M36" s="20">
        <f t="shared" si="29"/>
        <v>8591.9862100027967</v>
      </c>
      <c r="N36" s="20">
        <f t="shared" si="29"/>
        <v>8716.5593551163911</v>
      </c>
      <c r="O36" s="20">
        <f t="shared" si="29"/>
        <v>8819.8651037098025</v>
      </c>
      <c r="P36" s="20">
        <f t="shared" si="29"/>
        <v>8931.0684904559166</v>
      </c>
      <c r="Q36" s="20">
        <f t="shared" si="29"/>
        <v>9060.0950147914118</v>
      </c>
      <c r="R36" s="20">
        <f t="shared" si="29"/>
        <v>9231.4448747274582</v>
      </c>
      <c r="S36" s="20">
        <f t="shared" si="29"/>
        <v>9351.0636412916938</v>
      </c>
      <c r="T36" s="20">
        <f t="shared" si="29"/>
        <v>9392.7257474281359</v>
      </c>
      <c r="U36" s="20">
        <f t="shared" si="29"/>
        <v>9452.0378853059374</v>
      </c>
      <c r="V36" s="20">
        <f t="shared" si="29"/>
        <v>9455.0410117296269</v>
      </c>
      <c r="W36" s="20">
        <f t="shared" si="29"/>
        <v>9526.0066834826721</v>
      </c>
      <c r="X36" s="20">
        <f t="shared" si="29"/>
        <v>10270.855314603541</v>
      </c>
      <c r="Y36" s="20">
        <f t="shared" si="29"/>
        <v>10365.019667779794</v>
      </c>
      <c r="Z36" s="20">
        <f t="shared" si="30"/>
        <v>10459.913108837674</v>
      </c>
      <c r="AA36" s="20">
        <f t="shared" si="31"/>
        <v>10555.898375756107</v>
      </c>
      <c r="AB36" s="20">
        <f t="shared" si="31"/>
        <v>10660.731615811121</v>
      </c>
      <c r="AC36" s="20">
        <f t="shared" si="31"/>
        <v>10774.850769690122</v>
      </c>
      <c r="AD36" s="29">
        <f t="shared" si="31"/>
        <v>10891.409147527767</v>
      </c>
      <c r="AE36" s="2"/>
      <c r="AF36" s="2"/>
    </row>
    <row r="37" spans="1:32" x14ac:dyDescent="0.2">
      <c r="A37" s="59"/>
      <c r="B37" s="6"/>
      <c r="C37" s="2"/>
      <c r="D37" s="77"/>
      <c r="E37" s="10" t="s">
        <v>2</v>
      </c>
      <c r="F37" s="19"/>
      <c r="G37" s="20">
        <f t="shared" si="32"/>
        <v>39513.464209089754</v>
      </c>
      <c r="H37" s="20">
        <f>H23-G23</f>
        <v>34984.850745165953</v>
      </c>
      <c r="I37" s="20">
        <f t="shared" si="29"/>
        <v>27053.963556168601</v>
      </c>
      <c r="J37" s="20">
        <f t="shared" si="29"/>
        <v>27157.864390295697</v>
      </c>
      <c r="K37" s="20">
        <f t="shared" si="29"/>
        <v>27912.988396737259</v>
      </c>
      <c r="L37" s="20">
        <f t="shared" si="29"/>
        <v>30846.547260136809</v>
      </c>
      <c r="M37" s="20">
        <f t="shared" si="29"/>
        <v>30058.821480170125</v>
      </c>
      <c r="N37" s="20">
        <f t="shared" si="29"/>
        <v>28796.670921416488</v>
      </c>
      <c r="O37" s="20">
        <f t="shared" si="29"/>
        <v>27402.851487983484</v>
      </c>
      <c r="P37" s="20">
        <f t="shared" si="29"/>
        <v>25936.599596331129</v>
      </c>
      <c r="Q37" s="20">
        <f t="shared" si="29"/>
        <v>24331.093456210103</v>
      </c>
      <c r="R37" s="20">
        <f t="shared" si="29"/>
        <v>22692.307525343727</v>
      </c>
      <c r="S37" s="20">
        <f t="shared" si="29"/>
        <v>21684.925848256331</v>
      </c>
      <c r="T37" s="20">
        <f t="shared" si="29"/>
        <v>21300.195690006949</v>
      </c>
      <c r="U37" s="20">
        <f t="shared" si="29"/>
        <v>20905.151770394528</v>
      </c>
      <c r="V37" s="20">
        <f t="shared" si="29"/>
        <v>20565.120156571269</v>
      </c>
      <c r="W37" s="20">
        <f t="shared" si="29"/>
        <v>20094.028510498349</v>
      </c>
      <c r="X37" s="20">
        <f t="shared" si="29"/>
        <v>22798.068984537153</v>
      </c>
      <c r="Y37" s="20">
        <f t="shared" si="29"/>
        <v>22514.960905031301</v>
      </c>
      <c r="Z37" s="20">
        <f t="shared" si="30"/>
        <v>22216.509547752561</v>
      </c>
      <c r="AA37" s="20">
        <f t="shared" si="31"/>
        <v>21903.485894434853</v>
      </c>
      <c r="AB37" s="20">
        <f t="shared" si="31"/>
        <v>21600.166517906124</v>
      </c>
      <c r="AC37" s="20">
        <f t="shared" si="31"/>
        <v>21306.853542970493</v>
      </c>
      <c r="AD37" s="29">
        <f t="shared" si="31"/>
        <v>21000.869067997904</v>
      </c>
      <c r="AE37" s="2"/>
      <c r="AF37" s="2"/>
    </row>
    <row r="38" spans="1:32" x14ac:dyDescent="0.2">
      <c r="A38" s="59"/>
      <c r="B38" s="6"/>
      <c r="C38" s="2"/>
      <c r="D38" s="78"/>
      <c r="E38" s="11" t="s">
        <v>8</v>
      </c>
      <c r="F38" s="73"/>
      <c r="G38" s="49">
        <f t="shared" si="32"/>
        <v>471168.91538891383</v>
      </c>
      <c r="H38" s="49">
        <f t="shared" si="29"/>
        <v>422463.35720106773</v>
      </c>
      <c r="I38" s="49">
        <f t="shared" si="29"/>
        <v>325769.00976567715</v>
      </c>
      <c r="J38" s="49">
        <f t="shared" si="29"/>
        <v>289606.82856859267</v>
      </c>
      <c r="K38" s="49">
        <f t="shared" si="29"/>
        <v>288416.78782034293</v>
      </c>
      <c r="L38" s="49">
        <f t="shared" si="29"/>
        <v>287758.10493139923</v>
      </c>
      <c r="M38" s="49">
        <f t="shared" si="29"/>
        <v>287628.58825411275</v>
      </c>
      <c r="N38" s="49">
        <f t="shared" si="29"/>
        <v>287742.56526656821</v>
      </c>
      <c r="O38" s="49">
        <f t="shared" si="29"/>
        <v>287453.5449135825</v>
      </c>
      <c r="P38" s="49">
        <f t="shared" si="29"/>
        <v>286657.45017448068</v>
      </c>
      <c r="Q38" s="49">
        <f t="shared" si="29"/>
        <v>285331.55532331392</v>
      </c>
      <c r="R38" s="49">
        <f t="shared" si="29"/>
        <v>284022.1637756899</v>
      </c>
      <c r="S38" s="49">
        <f t="shared" si="29"/>
        <v>282754.09312480688</v>
      </c>
      <c r="T38" s="49">
        <f t="shared" si="29"/>
        <v>281160.19053092971</v>
      </c>
      <c r="U38" s="49">
        <f t="shared" si="29"/>
        <v>279355.72865733877</v>
      </c>
      <c r="V38" s="49">
        <f t="shared" si="29"/>
        <v>277357.48069854826</v>
      </c>
      <c r="W38" s="49">
        <f t="shared" si="29"/>
        <v>275550.35541799664</v>
      </c>
      <c r="X38" s="49">
        <f t="shared" si="29"/>
        <v>273748.41386746615</v>
      </c>
      <c r="Y38" s="49">
        <f t="shared" si="29"/>
        <v>271610.4948047474</v>
      </c>
      <c r="Z38" s="49">
        <f t="shared" si="30"/>
        <v>269330.97929519042</v>
      </c>
      <c r="AA38" s="49">
        <f t="shared" si="31"/>
        <v>266918.35410682857</v>
      </c>
      <c r="AB38" s="49">
        <f t="shared" si="31"/>
        <v>264652.8709603548</v>
      </c>
      <c r="AC38" s="49">
        <f t="shared" si="31"/>
        <v>262538.30524426699</v>
      </c>
      <c r="AD38" s="50">
        <f t="shared" si="31"/>
        <v>260312.40036932006</v>
      </c>
      <c r="AE38" s="2"/>
      <c r="AF38" s="2"/>
    </row>
    <row r="39" spans="1:32" x14ac:dyDescent="0.2">
      <c r="A39" s="8"/>
      <c r="B39" s="7"/>
      <c r="C39" s="3"/>
      <c r="D39" s="89"/>
      <c r="E39" s="2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4"/>
      <c r="AE39" s="2"/>
      <c r="AF39" s="2"/>
    </row>
    <row r="40" spans="1:32" ht="16" x14ac:dyDescent="0.2">
      <c r="A40" s="59"/>
      <c r="B40" s="6"/>
      <c r="C40" s="2"/>
      <c r="D40" s="191" t="s">
        <v>67</v>
      </c>
      <c r="E40" s="9" t="s">
        <v>5</v>
      </c>
      <c r="F40" s="72"/>
      <c r="G40" s="47">
        <f t="shared" ref="G40:G45" si="34">+(F19*$B$55)</f>
        <v>1397.6224999999999</v>
      </c>
      <c r="H40" s="47">
        <f t="shared" ref="H40:AD40" si="35">+(G19*$B$55)</f>
        <v>1472.1004997423618</v>
      </c>
      <c r="I40" s="47">
        <f t="shared" si="35"/>
        <v>1537.8764307316867</v>
      </c>
      <c r="J40" s="47">
        <f t="shared" si="35"/>
        <v>1585.2213070170476</v>
      </c>
      <c r="K40" s="47">
        <f t="shared" si="35"/>
        <v>1624.4317806148713</v>
      </c>
      <c r="L40" s="47">
        <f t="shared" si="35"/>
        <v>1663.8310589065748</v>
      </c>
      <c r="M40" s="47">
        <f t="shared" si="35"/>
        <v>1703.2808671209964</v>
      </c>
      <c r="N40" s="47">
        <f t="shared" si="35"/>
        <v>1743.2021322194892</v>
      </c>
      <c r="O40" s="47">
        <f t="shared" si="35"/>
        <v>1783.5405312250041</v>
      </c>
      <c r="P40" s="47">
        <f t="shared" si="35"/>
        <v>1824.3559362445947</v>
      </c>
      <c r="Q40" s="47">
        <f t="shared" si="35"/>
        <v>1865.6028483093146</v>
      </c>
      <c r="R40" s="47">
        <f t="shared" si="35"/>
        <v>1907.288320444811</v>
      </c>
      <c r="S40" s="47">
        <f t="shared" si="35"/>
        <v>1949.4253923592228</v>
      </c>
      <c r="T40" s="47">
        <f t="shared" si="35"/>
        <v>1992.0942435672412</v>
      </c>
      <c r="U40" s="47">
        <f t="shared" si="35"/>
        <v>2035.3772622013669</v>
      </c>
      <c r="V40" s="47">
        <f t="shared" si="35"/>
        <v>2079.2658467070601</v>
      </c>
      <c r="W40" s="47">
        <f t="shared" si="35"/>
        <v>2123.6806532362589</v>
      </c>
      <c r="X40" s="47">
        <f t="shared" si="35"/>
        <v>2168.7986343760208</v>
      </c>
      <c r="Y40" s="47">
        <f t="shared" si="35"/>
        <v>2220.3891966456467</v>
      </c>
      <c r="Z40" s="47">
        <f t="shared" si="35"/>
        <v>2273.0680684544654</v>
      </c>
      <c r="AA40" s="47">
        <f t="shared" si="35"/>
        <v>2326.8739559493793</v>
      </c>
      <c r="AB40" s="47">
        <f t="shared" si="35"/>
        <v>2381.8492963259559</v>
      </c>
      <c r="AC40" s="47">
        <f t="shared" si="35"/>
        <v>2438.0698418144002</v>
      </c>
      <c r="AD40" s="40">
        <f t="shared" si="35"/>
        <v>2495.6165574814113</v>
      </c>
      <c r="AE40" s="2"/>
      <c r="AF40" s="2"/>
    </row>
    <row r="41" spans="1:32" x14ac:dyDescent="0.2">
      <c r="A41" s="59"/>
      <c r="B41" s="6"/>
      <c r="C41" s="2"/>
      <c r="D41" s="192"/>
      <c r="E41" s="10" t="s">
        <v>1</v>
      </c>
      <c r="F41" s="19"/>
      <c r="G41" s="20">
        <f t="shared" si="34"/>
        <v>7845.9225000000006</v>
      </c>
      <c r="H41" s="20">
        <f t="shared" ref="H41:AD41" si="36">+(G20*$B$55)</f>
        <v>8143.708710760031</v>
      </c>
      <c r="I41" s="20">
        <f t="shared" si="36"/>
        <v>8409.6141662804548</v>
      </c>
      <c r="J41" s="20">
        <f t="shared" si="36"/>
        <v>8597.8654945132239</v>
      </c>
      <c r="K41" s="20">
        <f t="shared" si="36"/>
        <v>8755.5241909401047</v>
      </c>
      <c r="L41" s="20">
        <f t="shared" si="36"/>
        <v>8909.8347759352455</v>
      </c>
      <c r="M41" s="20">
        <f t="shared" si="36"/>
        <v>9069.7446201468647</v>
      </c>
      <c r="N41" s="20">
        <f t="shared" si="36"/>
        <v>9229.3657358371911</v>
      </c>
      <c r="O41" s="20">
        <f t="shared" si="36"/>
        <v>9387.638607038436</v>
      </c>
      <c r="P41" s="20">
        <f t="shared" si="36"/>
        <v>9544.1203435417356</v>
      </c>
      <c r="Q41" s="20">
        <f t="shared" si="36"/>
        <v>9698.1812059738386</v>
      </c>
      <c r="R41" s="20">
        <f t="shared" si="36"/>
        <v>9849.2715326116322</v>
      </c>
      <c r="S41" s="20">
        <f t="shared" si="36"/>
        <v>9997.1298045090789</v>
      </c>
      <c r="T41" s="20">
        <f t="shared" si="36"/>
        <v>10142.464777691575</v>
      </c>
      <c r="U41" s="20">
        <f t="shared" si="36"/>
        <v>10286.126439556972</v>
      </c>
      <c r="V41" s="20">
        <f t="shared" si="36"/>
        <v>10428.129648775057</v>
      </c>
      <c r="W41" s="20">
        <f t="shared" si="36"/>
        <v>10568.337397595991</v>
      </c>
      <c r="X41" s="20">
        <f t="shared" si="36"/>
        <v>10706.657140186038</v>
      </c>
      <c r="Y41" s="20">
        <f t="shared" si="36"/>
        <v>10860.543826343273</v>
      </c>
      <c r="Z41" s="20">
        <f t="shared" si="36"/>
        <v>11013.582010442142</v>
      </c>
      <c r="AA41" s="20">
        <f t="shared" si="36"/>
        <v>11165.685885851733</v>
      </c>
      <c r="AB41" s="20">
        <f t="shared" si="36"/>
        <v>11316.773441758191</v>
      </c>
      <c r="AC41" s="20">
        <f t="shared" si="36"/>
        <v>11466.904286873279</v>
      </c>
      <c r="AD41" s="27">
        <f t="shared" si="36"/>
        <v>11616.140279304254</v>
      </c>
      <c r="AE41" s="2"/>
      <c r="AF41" s="2"/>
    </row>
    <row r="42" spans="1:32" x14ac:dyDescent="0.2">
      <c r="A42" s="59"/>
      <c r="B42" s="6"/>
      <c r="C42" s="2"/>
      <c r="D42" s="192"/>
      <c r="E42" s="10" t="s">
        <v>3</v>
      </c>
      <c r="F42" s="19"/>
      <c r="G42" s="20">
        <f t="shared" si="34"/>
        <v>2310.6475</v>
      </c>
      <c r="H42" s="20">
        <f t="shared" ref="H42:AD42" si="37">+(G21*$B$55)</f>
        <v>2347.1022623024246</v>
      </c>
      <c r="I42" s="20">
        <f t="shared" si="37"/>
        <v>2379.9807519537853</v>
      </c>
      <c r="J42" s="20">
        <f t="shared" si="37"/>
        <v>2411.4249434370754</v>
      </c>
      <c r="K42" s="20">
        <f t="shared" si="37"/>
        <v>2447.5780894749605</v>
      </c>
      <c r="L42" s="20">
        <f t="shared" si="37"/>
        <v>2484.471330607671</v>
      </c>
      <c r="M42" s="20">
        <f t="shared" si="37"/>
        <v>2523.9813288780729</v>
      </c>
      <c r="N42" s="20">
        <f t="shared" si="37"/>
        <v>2565.2550044877462</v>
      </c>
      <c r="O42" s="20">
        <f t="shared" si="37"/>
        <v>2607.7837457906721</v>
      </c>
      <c r="P42" s="20">
        <f t="shared" si="37"/>
        <v>2651.3278700408787</v>
      </c>
      <c r="Q42" s="20">
        <f t="shared" si="37"/>
        <v>2695.8263077477604</v>
      </c>
      <c r="R42" s="20">
        <f t="shared" si="37"/>
        <v>2740.9945005334025</v>
      </c>
      <c r="S42" s="20">
        <f t="shared" si="37"/>
        <v>2786.8820522269748</v>
      </c>
      <c r="T42" s="20">
        <f t="shared" si="37"/>
        <v>2833.2548168665649</v>
      </c>
      <c r="U42" s="20">
        <f t="shared" si="37"/>
        <v>2879.9270598763514</v>
      </c>
      <c r="V42" s="20">
        <f t="shared" si="37"/>
        <v>2926.835427999511</v>
      </c>
      <c r="W42" s="20">
        <f t="shared" si="37"/>
        <v>2973.9725856977261</v>
      </c>
      <c r="X42" s="20">
        <f t="shared" si="37"/>
        <v>3021.3697771641155</v>
      </c>
      <c r="Y42" s="20">
        <f t="shared" si="37"/>
        <v>3059.2513783936638</v>
      </c>
      <c r="Z42" s="20">
        <f t="shared" si="37"/>
        <v>3096.8969157249708</v>
      </c>
      <c r="AA42" s="20">
        <f t="shared" si="37"/>
        <v>3134.2925474615208</v>
      </c>
      <c r="AB42" s="20">
        <f t="shared" si="37"/>
        <v>3171.4258134861366</v>
      </c>
      <c r="AC42" s="20">
        <f t="shared" si="37"/>
        <v>3208.3241851984594</v>
      </c>
      <c r="AD42" s="27">
        <f t="shared" si="37"/>
        <v>3245.0158207618219</v>
      </c>
      <c r="AE42" s="2"/>
      <c r="AF42" s="2"/>
    </row>
    <row r="43" spans="1:32" x14ac:dyDescent="0.2">
      <c r="A43" s="59"/>
      <c r="B43" s="6"/>
      <c r="C43" s="2"/>
      <c r="D43" s="192"/>
      <c r="E43" s="10" t="s">
        <v>4</v>
      </c>
      <c r="F43" s="19"/>
      <c r="G43" s="20">
        <f t="shared" si="34"/>
        <v>981.79500000000007</v>
      </c>
      <c r="H43" s="20">
        <f t="shared" ref="H43:AD43" si="38">+(G22*$B$55)</f>
        <v>1023.5401261522949</v>
      </c>
      <c r="I43" s="20">
        <f t="shared" si="38"/>
        <v>1060.1254516260547</v>
      </c>
      <c r="J43" s="20">
        <f t="shared" si="38"/>
        <v>1086.4914032844622</v>
      </c>
      <c r="K43" s="20">
        <f t="shared" si="38"/>
        <v>1109.1055152936576</v>
      </c>
      <c r="L43" s="20">
        <f t="shared" si="38"/>
        <v>1131.5714272086564</v>
      </c>
      <c r="M43" s="20">
        <f t="shared" si="38"/>
        <v>1153.1016466691599</v>
      </c>
      <c r="N43" s="20">
        <f t="shared" si="38"/>
        <v>1174.5816121941671</v>
      </c>
      <c r="O43" s="20">
        <f t="shared" si="38"/>
        <v>1196.3730105819579</v>
      </c>
      <c r="P43" s="20">
        <f t="shared" si="38"/>
        <v>1218.4226733412324</v>
      </c>
      <c r="Q43" s="20">
        <f t="shared" si="38"/>
        <v>1240.7503445673722</v>
      </c>
      <c r="R43" s="20">
        <f t="shared" si="38"/>
        <v>1263.4005821043509</v>
      </c>
      <c r="S43" s="20">
        <f t="shared" si="38"/>
        <v>1286.4791942911695</v>
      </c>
      <c r="T43" s="20">
        <f t="shared" si="38"/>
        <v>1309.8568533943987</v>
      </c>
      <c r="U43" s="20">
        <f t="shared" si="38"/>
        <v>1333.338667762969</v>
      </c>
      <c r="V43" s="20">
        <f t="shared" si="38"/>
        <v>1356.9687624762339</v>
      </c>
      <c r="W43" s="20">
        <f t="shared" si="38"/>
        <v>1380.606365005558</v>
      </c>
      <c r="X43" s="20">
        <f t="shared" si="38"/>
        <v>1404.4213817142645</v>
      </c>
      <c r="Y43" s="20">
        <f t="shared" si="38"/>
        <v>1430.0985200007735</v>
      </c>
      <c r="Z43" s="20">
        <f t="shared" si="38"/>
        <v>1456.011069170223</v>
      </c>
      <c r="AA43" s="20">
        <f t="shared" si="38"/>
        <v>1482.1608519423171</v>
      </c>
      <c r="AB43" s="20">
        <f t="shared" si="38"/>
        <v>1508.5505978817073</v>
      </c>
      <c r="AC43" s="20">
        <f t="shared" si="38"/>
        <v>1535.2024269212352</v>
      </c>
      <c r="AD43" s="27">
        <f t="shared" si="38"/>
        <v>1562.1395538454606</v>
      </c>
      <c r="AE43" s="2"/>
      <c r="AF43" s="2"/>
    </row>
    <row r="44" spans="1:32" x14ac:dyDescent="0.2">
      <c r="A44" s="59"/>
      <c r="B44" s="6"/>
      <c r="C44" s="2"/>
      <c r="D44" s="192"/>
      <c r="E44" s="10" t="s">
        <v>2</v>
      </c>
      <c r="F44" s="19"/>
      <c r="G44" s="20">
        <f t="shared" si="34"/>
        <v>3484.3625000000002</v>
      </c>
      <c r="H44" s="20">
        <f t="shared" ref="H44:AD44" si="39">+(G23*$B$55)</f>
        <v>3583.1461605227246</v>
      </c>
      <c r="I44" s="20">
        <f t="shared" si="39"/>
        <v>3670.6082873856394</v>
      </c>
      <c r="J44" s="20">
        <f t="shared" si="39"/>
        <v>3738.2431962760606</v>
      </c>
      <c r="K44" s="20">
        <f t="shared" si="39"/>
        <v>3806.1378572518001</v>
      </c>
      <c r="L44" s="20">
        <f t="shared" si="39"/>
        <v>3875.9203282436433</v>
      </c>
      <c r="M44" s="20">
        <f t="shared" si="39"/>
        <v>3953.0366963939855</v>
      </c>
      <c r="N44" s="20">
        <f t="shared" si="39"/>
        <v>4028.1837500944107</v>
      </c>
      <c r="O44" s="20">
        <f t="shared" si="39"/>
        <v>4100.1754273979514</v>
      </c>
      <c r="P44" s="20">
        <f t="shared" si="39"/>
        <v>4168.6825561179103</v>
      </c>
      <c r="Q44" s="20">
        <f t="shared" si="39"/>
        <v>4233.5240551087381</v>
      </c>
      <c r="R44" s="20">
        <f t="shared" si="39"/>
        <v>4294.3517887492635</v>
      </c>
      <c r="S44" s="20">
        <f t="shared" si="39"/>
        <v>4351.0825575626232</v>
      </c>
      <c r="T44" s="20">
        <f t="shared" si="39"/>
        <v>4405.2948721832636</v>
      </c>
      <c r="U44" s="20">
        <f t="shared" si="39"/>
        <v>4458.5453614082808</v>
      </c>
      <c r="V44" s="20">
        <f t="shared" si="39"/>
        <v>4510.8082408342671</v>
      </c>
      <c r="W44" s="20">
        <f t="shared" si="39"/>
        <v>4562.2210412256954</v>
      </c>
      <c r="X44" s="20">
        <f t="shared" si="39"/>
        <v>4612.4561125019418</v>
      </c>
      <c r="Y44" s="20">
        <f t="shared" si="39"/>
        <v>4669.4512849632847</v>
      </c>
      <c r="Z44" s="20">
        <f t="shared" si="39"/>
        <v>4725.738687225863</v>
      </c>
      <c r="AA44" s="20">
        <f t="shared" si="39"/>
        <v>4781.2799610952443</v>
      </c>
      <c r="AB44" s="20">
        <f t="shared" si="39"/>
        <v>4836.0386758313316</v>
      </c>
      <c r="AC44" s="20">
        <f t="shared" si="39"/>
        <v>4890.0390921260969</v>
      </c>
      <c r="AD44" s="27">
        <f t="shared" si="39"/>
        <v>4943.3062259835224</v>
      </c>
      <c r="AE44" s="2"/>
      <c r="AF44" s="2"/>
    </row>
    <row r="45" spans="1:32" x14ac:dyDescent="0.2">
      <c r="A45" s="59"/>
      <c r="B45" s="6"/>
      <c r="C45" s="2"/>
      <c r="D45" s="78"/>
      <c r="E45" s="11" t="s">
        <v>8</v>
      </c>
      <c r="F45" s="73"/>
      <c r="G45" s="49">
        <f t="shared" si="34"/>
        <v>40177.232499999998</v>
      </c>
      <c r="H45" s="49">
        <f t="shared" ref="H45:AD45" si="40">+(G24*$B$55)</f>
        <v>41355.154788472282</v>
      </c>
      <c r="I45" s="49">
        <f t="shared" si="40"/>
        <v>42411.313181474958</v>
      </c>
      <c r="J45" s="49">
        <f t="shared" si="40"/>
        <v>43225.73570588915</v>
      </c>
      <c r="K45" s="49">
        <f t="shared" si="40"/>
        <v>43949.752777310627</v>
      </c>
      <c r="L45" s="49">
        <f t="shared" si="40"/>
        <v>44670.794746861488</v>
      </c>
      <c r="M45" s="49">
        <f t="shared" si="40"/>
        <v>45390.190009189988</v>
      </c>
      <c r="N45" s="49">
        <f t="shared" si="40"/>
        <v>46109.261479825269</v>
      </c>
      <c r="O45" s="49">
        <f t="shared" si="40"/>
        <v>46828.617892991686</v>
      </c>
      <c r="P45" s="49">
        <f t="shared" si="40"/>
        <v>47547.25175527564</v>
      </c>
      <c r="Q45" s="49">
        <f t="shared" si="40"/>
        <v>48263.895380711845</v>
      </c>
      <c r="R45" s="49">
        <f t="shared" si="40"/>
        <v>48977.224269020131</v>
      </c>
      <c r="S45" s="49">
        <f t="shared" si="40"/>
        <v>49687.279678459352</v>
      </c>
      <c r="T45" s="49">
        <f t="shared" si="40"/>
        <v>50394.164911271371</v>
      </c>
      <c r="U45" s="49">
        <f t="shared" si="40"/>
        <v>51097.065387598697</v>
      </c>
      <c r="V45" s="49">
        <f t="shared" si="40"/>
        <v>51795.45470924204</v>
      </c>
      <c r="W45" s="49">
        <f t="shared" si="40"/>
        <v>52488.848410988416</v>
      </c>
      <c r="X45" s="49">
        <f t="shared" si="40"/>
        <v>53177.724299533409</v>
      </c>
      <c r="Y45" s="49">
        <f t="shared" si="40"/>
        <v>53862.095334202073</v>
      </c>
      <c r="Z45" s="49">
        <f t="shared" si="40"/>
        <v>54541.121571213938</v>
      </c>
      <c r="AA45" s="49">
        <f t="shared" si="40"/>
        <v>55214.449019451917</v>
      </c>
      <c r="AB45" s="49">
        <f t="shared" si="40"/>
        <v>55881.744904718988</v>
      </c>
      <c r="AC45" s="49">
        <f t="shared" si="40"/>
        <v>56543.37708211987</v>
      </c>
      <c r="AD45" s="42">
        <f t="shared" si="40"/>
        <v>57199.722845230543</v>
      </c>
      <c r="AE45" s="2"/>
      <c r="AF45" s="2"/>
    </row>
    <row r="46" spans="1:32" x14ac:dyDescent="0.2">
      <c r="A46" s="8"/>
      <c r="B46" s="7"/>
      <c r="C46" s="3"/>
      <c r="D46" s="30"/>
      <c r="E46" s="75"/>
      <c r="F46" s="15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  <c r="AC46" s="15"/>
      <c r="AD46" s="154"/>
      <c r="AE46" s="2"/>
      <c r="AF46" s="2"/>
    </row>
    <row r="47" spans="1:32" ht="16" x14ac:dyDescent="0.2">
      <c r="A47" s="59"/>
      <c r="B47" s="6"/>
      <c r="C47" s="2"/>
      <c r="D47" s="191" t="s">
        <v>68</v>
      </c>
      <c r="E47" s="9" t="s">
        <v>5</v>
      </c>
      <c r="F47" s="72"/>
      <c r="G47" s="47">
        <f>+($I19*$B$59)</f>
        <v>2377.8319605255715</v>
      </c>
      <c r="H47" s="47">
        <f t="shared" ref="H47:AD51" si="41">+($I19*$B$59)</f>
        <v>2377.8319605255715</v>
      </c>
      <c r="I47" s="47">
        <f t="shared" si="41"/>
        <v>2377.8319605255715</v>
      </c>
      <c r="J47" s="47">
        <f t="shared" si="41"/>
        <v>2377.8319605255715</v>
      </c>
      <c r="K47" s="47">
        <f t="shared" si="41"/>
        <v>2377.8319605255715</v>
      </c>
      <c r="L47" s="47">
        <f t="shared" si="41"/>
        <v>2377.8319605255715</v>
      </c>
      <c r="M47" s="47">
        <f t="shared" si="41"/>
        <v>2377.8319605255715</v>
      </c>
      <c r="N47" s="47">
        <f t="shared" si="41"/>
        <v>2377.8319605255715</v>
      </c>
      <c r="O47" s="47">
        <f t="shared" si="41"/>
        <v>2377.8319605255715</v>
      </c>
      <c r="P47" s="47">
        <f t="shared" si="41"/>
        <v>2377.8319605255715</v>
      </c>
      <c r="Q47" s="47">
        <f t="shared" si="41"/>
        <v>2377.8319605255715</v>
      </c>
      <c r="R47" s="47">
        <f t="shared" si="41"/>
        <v>2377.8319605255715</v>
      </c>
      <c r="S47" s="47">
        <f t="shared" si="41"/>
        <v>2377.8319605255715</v>
      </c>
      <c r="T47" s="47">
        <f t="shared" si="41"/>
        <v>2377.8319605255715</v>
      </c>
      <c r="U47" s="47">
        <f t="shared" si="41"/>
        <v>2377.8319605255715</v>
      </c>
      <c r="V47" s="47">
        <f t="shared" si="41"/>
        <v>2377.8319605255715</v>
      </c>
      <c r="W47" s="47">
        <f t="shared" si="41"/>
        <v>2377.8319605255715</v>
      </c>
      <c r="X47" s="47">
        <f t="shared" si="41"/>
        <v>2377.8319605255715</v>
      </c>
      <c r="Y47" s="47">
        <f t="shared" si="41"/>
        <v>2377.8319605255715</v>
      </c>
      <c r="Z47" s="47">
        <f t="shared" si="41"/>
        <v>2377.8319605255715</v>
      </c>
      <c r="AA47" s="47">
        <f t="shared" si="41"/>
        <v>2377.8319605255715</v>
      </c>
      <c r="AB47" s="47">
        <f t="shared" si="41"/>
        <v>2377.8319605255715</v>
      </c>
      <c r="AC47" s="47">
        <f t="shared" si="41"/>
        <v>2377.8319605255715</v>
      </c>
      <c r="AD47" s="40">
        <f t="shared" si="41"/>
        <v>2377.8319605255715</v>
      </c>
      <c r="AE47" s="2"/>
      <c r="AF47" s="2"/>
    </row>
    <row r="48" spans="1:32" x14ac:dyDescent="0.2">
      <c r="A48" s="59"/>
      <c r="B48" s="6"/>
      <c r="C48" s="2"/>
      <c r="D48" s="192"/>
      <c r="E48" s="10" t="s">
        <v>1</v>
      </c>
      <c r="F48" s="19"/>
      <c r="G48" s="20">
        <f t="shared" ref="G48:V51" si="42">+($I20*$B$59)</f>
        <v>12896.798241769833</v>
      </c>
      <c r="H48" s="20">
        <f t="shared" si="42"/>
        <v>12896.798241769833</v>
      </c>
      <c r="I48" s="20">
        <f t="shared" si="42"/>
        <v>12896.798241769833</v>
      </c>
      <c r="J48" s="20">
        <f t="shared" si="42"/>
        <v>12896.798241769833</v>
      </c>
      <c r="K48" s="20">
        <f t="shared" si="42"/>
        <v>12896.798241769833</v>
      </c>
      <c r="L48" s="20">
        <f t="shared" si="42"/>
        <v>12896.798241769833</v>
      </c>
      <c r="M48" s="20">
        <f t="shared" si="42"/>
        <v>12896.798241769833</v>
      </c>
      <c r="N48" s="20">
        <f t="shared" si="42"/>
        <v>12896.798241769833</v>
      </c>
      <c r="O48" s="20">
        <f t="shared" si="42"/>
        <v>12896.798241769833</v>
      </c>
      <c r="P48" s="20">
        <f t="shared" si="42"/>
        <v>12896.798241769833</v>
      </c>
      <c r="Q48" s="20">
        <f t="shared" si="42"/>
        <v>12896.798241769833</v>
      </c>
      <c r="R48" s="20">
        <f t="shared" si="42"/>
        <v>12896.798241769833</v>
      </c>
      <c r="S48" s="20">
        <f t="shared" si="42"/>
        <v>12896.798241769833</v>
      </c>
      <c r="T48" s="20">
        <f t="shared" si="42"/>
        <v>12896.798241769833</v>
      </c>
      <c r="U48" s="20">
        <f t="shared" si="42"/>
        <v>12896.798241769833</v>
      </c>
      <c r="V48" s="20">
        <f t="shared" si="42"/>
        <v>12896.798241769833</v>
      </c>
      <c r="W48" s="20">
        <f t="shared" si="41"/>
        <v>12896.798241769833</v>
      </c>
      <c r="X48" s="20">
        <f t="shared" si="41"/>
        <v>12896.798241769833</v>
      </c>
      <c r="Y48" s="20">
        <f t="shared" si="41"/>
        <v>12896.798241769833</v>
      </c>
      <c r="Z48" s="20">
        <f t="shared" si="41"/>
        <v>12896.798241769833</v>
      </c>
      <c r="AA48" s="20">
        <f t="shared" si="41"/>
        <v>12896.798241769833</v>
      </c>
      <c r="AB48" s="20">
        <f t="shared" si="41"/>
        <v>12896.798241769833</v>
      </c>
      <c r="AC48" s="20">
        <f t="shared" si="41"/>
        <v>12896.798241769833</v>
      </c>
      <c r="AD48" s="27">
        <f t="shared" si="41"/>
        <v>12896.798241769833</v>
      </c>
      <c r="AE48" s="2"/>
      <c r="AF48" s="2"/>
    </row>
    <row r="49" spans="1:32" x14ac:dyDescent="0.2">
      <c r="A49" s="59"/>
      <c r="B49" s="6"/>
      <c r="C49" s="2"/>
      <c r="D49" s="192"/>
      <c r="E49" s="10" t="s">
        <v>3</v>
      </c>
      <c r="F49" s="19"/>
      <c r="G49" s="20">
        <f t="shared" si="42"/>
        <v>3617.1374151556124</v>
      </c>
      <c r="H49" s="20">
        <f t="shared" si="41"/>
        <v>3617.1374151556124</v>
      </c>
      <c r="I49" s="20">
        <f t="shared" si="41"/>
        <v>3617.1374151556124</v>
      </c>
      <c r="J49" s="20">
        <f t="shared" si="41"/>
        <v>3617.1374151556124</v>
      </c>
      <c r="K49" s="20">
        <f t="shared" si="41"/>
        <v>3617.1374151556124</v>
      </c>
      <c r="L49" s="20">
        <f t="shared" si="41"/>
        <v>3617.1374151556124</v>
      </c>
      <c r="M49" s="20">
        <f t="shared" si="41"/>
        <v>3617.1374151556124</v>
      </c>
      <c r="N49" s="20">
        <f t="shared" si="41"/>
        <v>3617.1374151556124</v>
      </c>
      <c r="O49" s="20">
        <f t="shared" si="41"/>
        <v>3617.1374151556124</v>
      </c>
      <c r="P49" s="20">
        <f t="shared" si="41"/>
        <v>3617.1374151556124</v>
      </c>
      <c r="Q49" s="20">
        <f t="shared" si="41"/>
        <v>3617.1374151556124</v>
      </c>
      <c r="R49" s="20">
        <f t="shared" si="41"/>
        <v>3617.1374151556124</v>
      </c>
      <c r="S49" s="20">
        <f t="shared" si="41"/>
        <v>3617.1374151556124</v>
      </c>
      <c r="T49" s="20">
        <f t="shared" si="41"/>
        <v>3617.1374151556124</v>
      </c>
      <c r="U49" s="20">
        <f t="shared" si="41"/>
        <v>3617.1374151556124</v>
      </c>
      <c r="V49" s="20">
        <f t="shared" si="41"/>
        <v>3617.1374151556124</v>
      </c>
      <c r="W49" s="20">
        <f t="shared" si="41"/>
        <v>3617.1374151556124</v>
      </c>
      <c r="X49" s="20">
        <f t="shared" si="41"/>
        <v>3617.1374151556124</v>
      </c>
      <c r="Y49" s="20">
        <f t="shared" si="41"/>
        <v>3617.1374151556124</v>
      </c>
      <c r="Z49" s="20">
        <f t="shared" si="41"/>
        <v>3617.1374151556124</v>
      </c>
      <c r="AA49" s="20">
        <f t="shared" si="41"/>
        <v>3617.1374151556124</v>
      </c>
      <c r="AB49" s="20">
        <f t="shared" si="41"/>
        <v>3617.1374151556124</v>
      </c>
      <c r="AC49" s="20">
        <f t="shared" si="41"/>
        <v>3617.1374151556124</v>
      </c>
      <c r="AD49" s="27">
        <f t="shared" si="41"/>
        <v>3617.1374151556124</v>
      </c>
      <c r="AE49" s="2"/>
      <c r="AF49" s="2"/>
    </row>
    <row r="50" spans="1:32" x14ac:dyDescent="0.2">
      <c r="A50" s="59"/>
      <c r="B50" s="6"/>
      <c r="C50" s="2"/>
      <c r="D50" s="192"/>
      <c r="E50" s="10" t="s">
        <v>4</v>
      </c>
      <c r="F50" s="19"/>
      <c r="G50" s="20">
        <f t="shared" si="42"/>
        <v>1629.7371049266933</v>
      </c>
      <c r="H50" s="20">
        <f t="shared" si="41"/>
        <v>1629.7371049266933</v>
      </c>
      <c r="I50" s="20">
        <f t="shared" si="41"/>
        <v>1629.7371049266933</v>
      </c>
      <c r="J50" s="20">
        <f t="shared" si="41"/>
        <v>1629.7371049266933</v>
      </c>
      <c r="K50" s="20">
        <f t="shared" si="41"/>
        <v>1629.7371049266933</v>
      </c>
      <c r="L50" s="20">
        <f t="shared" si="41"/>
        <v>1629.7371049266933</v>
      </c>
      <c r="M50" s="20">
        <f t="shared" si="41"/>
        <v>1629.7371049266933</v>
      </c>
      <c r="N50" s="20">
        <f t="shared" si="41"/>
        <v>1629.7371049266933</v>
      </c>
      <c r="O50" s="20">
        <f t="shared" si="41"/>
        <v>1629.7371049266933</v>
      </c>
      <c r="P50" s="20">
        <f t="shared" si="41"/>
        <v>1629.7371049266933</v>
      </c>
      <c r="Q50" s="20">
        <f t="shared" si="41"/>
        <v>1629.7371049266933</v>
      </c>
      <c r="R50" s="20">
        <f t="shared" si="41"/>
        <v>1629.7371049266933</v>
      </c>
      <c r="S50" s="20">
        <f t="shared" si="41"/>
        <v>1629.7371049266933</v>
      </c>
      <c r="T50" s="20">
        <f t="shared" si="41"/>
        <v>1629.7371049266933</v>
      </c>
      <c r="U50" s="20">
        <f t="shared" si="41"/>
        <v>1629.7371049266933</v>
      </c>
      <c r="V50" s="20">
        <f t="shared" si="41"/>
        <v>1629.7371049266933</v>
      </c>
      <c r="W50" s="20">
        <f t="shared" si="41"/>
        <v>1629.7371049266933</v>
      </c>
      <c r="X50" s="20">
        <f t="shared" si="41"/>
        <v>1629.7371049266933</v>
      </c>
      <c r="Y50" s="20">
        <f t="shared" si="41"/>
        <v>1629.7371049266933</v>
      </c>
      <c r="Z50" s="20">
        <f t="shared" si="41"/>
        <v>1629.7371049266933</v>
      </c>
      <c r="AA50" s="20">
        <f t="shared" si="41"/>
        <v>1629.7371049266933</v>
      </c>
      <c r="AB50" s="20">
        <f t="shared" si="41"/>
        <v>1629.7371049266933</v>
      </c>
      <c r="AC50" s="20">
        <f t="shared" si="41"/>
        <v>1629.7371049266933</v>
      </c>
      <c r="AD50" s="27">
        <f t="shared" si="41"/>
        <v>1629.7371049266933</v>
      </c>
      <c r="AE50" s="2"/>
      <c r="AF50" s="2"/>
    </row>
    <row r="51" spans="1:32" x14ac:dyDescent="0.2">
      <c r="A51" s="59"/>
      <c r="B51" s="6"/>
      <c r="C51" s="2"/>
      <c r="D51" s="192"/>
      <c r="E51" s="10" t="s">
        <v>2</v>
      </c>
      <c r="F51" s="19"/>
      <c r="G51" s="20">
        <f t="shared" si="42"/>
        <v>5607.3647944140912</v>
      </c>
      <c r="H51" s="20">
        <f t="shared" si="41"/>
        <v>5607.3647944140912</v>
      </c>
      <c r="I51" s="20">
        <f t="shared" si="41"/>
        <v>5607.3647944140912</v>
      </c>
      <c r="J51" s="20">
        <f t="shared" si="41"/>
        <v>5607.3647944140912</v>
      </c>
      <c r="K51" s="20">
        <f t="shared" si="41"/>
        <v>5607.3647944140912</v>
      </c>
      <c r="L51" s="20">
        <f t="shared" si="41"/>
        <v>5607.3647944140912</v>
      </c>
      <c r="M51" s="20">
        <f t="shared" si="41"/>
        <v>5607.3647944140912</v>
      </c>
      <c r="N51" s="20">
        <f t="shared" si="41"/>
        <v>5607.3647944140912</v>
      </c>
      <c r="O51" s="20">
        <f t="shared" si="41"/>
        <v>5607.3647944140912</v>
      </c>
      <c r="P51" s="20">
        <f t="shared" si="41"/>
        <v>5607.3647944140912</v>
      </c>
      <c r="Q51" s="20">
        <f t="shared" si="41"/>
        <v>5607.3647944140912</v>
      </c>
      <c r="R51" s="20">
        <f t="shared" si="41"/>
        <v>5607.3647944140912</v>
      </c>
      <c r="S51" s="20">
        <f t="shared" si="41"/>
        <v>5607.3647944140912</v>
      </c>
      <c r="T51" s="20">
        <f t="shared" si="41"/>
        <v>5607.3647944140912</v>
      </c>
      <c r="U51" s="20">
        <f t="shared" si="41"/>
        <v>5607.3647944140912</v>
      </c>
      <c r="V51" s="20">
        <f t="shared" si="41"/>
        <v>5607.3647944140912</v>
      </c>
      <c r="W51" s="20">
        <f t="shared" si="41"/>
        <v>5607.3647944140912</v>
      </c>
      <c r="X51" s="20">
        <f t="shared" si="41"/>
        <v>5607.3647944140912</v>
      </c>
      <c r="Y51" s="20">
        <f t="shared" si="41"/>
        <v>5607.3647944140912</v>
      </c>
      <c r="Z51" s="20">
        <f t="shared" si="41"/>
        <v>5607.3647944140912</v>
      </c>
      <c r="AA51" s="20">
        <f t="shared" si="41"/>
        <v>5607.3647944140912</v>
      </c>
      <c r="AB51" s="20">
        <f t="shared" si="41"/>
        <v>5607.3647944140912</v>
      </c>
      <c r="AC51" s="20">
        <f t="shared" si="41"/>
        <v>5607.3647944140912</v>
      </c>
      <c r="AD51" s="27">
        <f t="shared" si="41"/>
        <v>5607.3647944140912</v>
      </c>
      <c r="AE51" s="2"/>
      <c r="AF51" s="2"/>
    </row>
    <row r="52" spans="1:32" x14ac:dyDescent="0.2">
      <c r="A52" s="59"/>
      <c r="B52" s="6"/>
      <c r="C52" s="2"/>
      <c r="D52" s="78"/>
      <c r="E52" s="11" t="s">
        <v>8</v>
      </c>
      <c r="F52" s="73"/>
      <c r="G52" s="49">
        <f>+($I24*$B$59)</f>
        <v>64838.603558833718</v>
      </c>
      <c r="H52" s="49">
        <f t="shared" ref="H52:AD52" si="43">+($I24*$B$59)</f>
        <v>64838.603558833718</v>
      </c>
      <c r="I52" s="49">
        <f t="shared" si="43"/>
        <v>64838.603558833718</v>
      </c>
      <c r="J52" s="49">
        <f t="shared" si="43"/>
        <v>64838.603558833718</v>
      </c>
      <c r="K52" s="49">
        <f t="shared" si="43"/>
        <v>64838.603558833718</v>
      </c>
      <c r="L52" s="49">
        <f t="shared" si="43"/>
        <v>64838.603558833718</v>
      </c>
      <c r="M52" s="49">
        <f t="shared" si="43"/>
        <v>64838.603558833718</v>
      </c>
      <c r="N52" s="49">
        <f t="shared" si="43"/>
        <v>64838.603558833718</v>
      </c>
      <c r="O52" s="49">
        <f t="shared" si="43"/>
        <v>64838.603558833718</v>
      </c>
      <c r="P52" s="49">
        <f t="shared" si="43"/>
        <v>64838.603558833718</v>
      </c>
      <c r="Q52" s="49">
        <f t="shared" si="43"/>
        <v>64838.603558833718</v>
      </c>
      <c r="R52" s="49">
        <f t="shared" si="43"/>
        <v>64838.603558833718</v>
      </c>
      <c r="S52" s="49">
        <f t="shared" si="43"/>
        <v>64838.603558833718</v>
      </c>
      <c r="T52" s="49">
        <f t="shared" si="43"/>
        <v>64838.603558833718</v>
      </c>
      <c r="U52" s="49">
        <f t="shared" si="43"/>
        <v>64838.603558833718</v>
      </c>
      <c r="V52" s="49">
        <f t="shared" si="43"/>
        <v>64838.603558833718</v>
      </c>
      <c r="W52" s="49">
        <f t="shared" si="43"/>
        <v>64838.603558833718</v>
      </c>
      <c r="X52" s="49">
        <f t="shared" si="43"/>
        <v>64838.603558833718</v>
      </c>
      <c r="Y52" s="49">
        <f t="shared" si="43"/>
        <v>64838.603558833718</v>
      </c>
      <c r="Z52" s="49">
        <f t="shared" si="43"/>
        <v>64838.603558833718</v>
      </c>
      <c r="AA52" s="49">
        <f t="shared" si="43"/>
        <v>64838.603558833718</v>
      </c>
      <c r="AB52" s="49">
        <f t="shared" si="43"/>
        <v>64838.603558833718</v>
      </c>
      <c r="AC52" s="49">
        <f t="shared" si="43"/>
        <v>64838.603558833718</v>
      </c>
      <c r="AD52" s="42">
        <f t="shared" si="43"/>
        <v>64838.603558833718</v>
      </c>
      <c r="AE52" s="2"/>
      <c r="AF52" s="2"/>
    </row>
    <row r="53" spans="1:32" x14ac:dyDescent="0.2">
      <c r="A53" s="8"/>
      <c r="B53" s="7"/>
      <c r="C53" s="3"/>
      <c r="D53" s="30"/>
      <c r="E53" s="75"/>
      <c r="F53" s="15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  <c r="AC53" s="15"/>
      <c r="AD53" s="154"/>
      <c r="AE53" s="2"/>
      <c r="AF53" s="2"/>
    </row>
    <row r="54" spans="1:32" x14ac:dyDescent="0.2">
      <c r="A54" s="8"/>
      <c r="B54" s="7"/>
      <c r="C54" s="3"/>
      <c r="D54" s="30"/>
      <c r="E54" s="75"/>
      <c r="F54" s="15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  <c r="AC54" s="15"/>
      <c r="AD54" s="154"/>
      <c r="AE54" s="2"/>
      <c r="AF54" s="2"/>
    </row>
    <row r="55" spans="1:32" ht="14.5" customHeight="1" x14ac:dyDescent="0.2">
      <c r="A55" s="86" t="s">
        <v>11</v>
      </c>
      <c r="B55" s="138">
        <v>2.5000000000000001E-3</v>
      </c>
      <c r="C55" s="3"/>
      <c r="D55" s="191" t="s">
        <v>12</v>
      </c>
      <c r="E55" s="9" t="s">
        <v>5</v>
      </c>
      <c r="F55" s="156"/>
      <c r="G55" s="39">
        <f t="shared" ref="G55:AD55" si="44">(F19*$B$55)+($I19*$B$59)</f>
        <v>3775.4544605255714</v>
      </c>
      <c r="H55" s="39">
        <f t="shared" si="44"/>
        <v>3849.9324602679335</v>
      </c>
      <c r="I55" s="39">
        <f t="shared" si="44"/>
        <v>3915.708391257258</v>
      </c>
      <c r="J55" s="39">
        <f t="shared" si="44"/>
        <v>3963.0532675426193</v>
      </c>
      <c r="K55" s="39">
        <f t="shared" si="44"/>
        <v>4002.263741140443</v>
      </c>
      <c r="L55" s="39">
        <f t="shared" si="44"/>
        <v>4041.663019432146</v>
      </c>
      <c r="M55" s="39">
        <f t="shared" si="44"/>
        <v>4081.1128276465679</v>
      </c>
      <c r="N55" s="39">
        <f t="shared" si="44"/>
        <v>4121.0340927450607</v>
      </c>
      <c r="O55" s="39">
        <f t="shared" si="44"/>
        <v>4161.3724917505751</v>
      </c>
      <c r="P55" s="39">
        <f t="shared" si="44"/>
        <v>4202.1878967701659</v>
      </c>
      <c r="Q55" s="39">
        <f t="shared" si="44"/>
        <v>4243.4348088348861</v>
      </c>
      <c r="R55" s="39">
        <f t="shared" si="44"/>
        <v>4285.1202809703827</v>
      </c>
      <c r="S55" s="39">
        <f t="shared" si="44"/>
        <v>4327.2573528847943</v>
      </c>
      <c r="T55" s="39">
        <f t="shared" si="44"/>
        <v>4369.9262040928124</v>
      </c>
      <c r="U55" s="39">
        <f t="shared" si="44"/>
        <v>4413.2092227269386</v>
      </c>
      <c r="V55" s="39">
        <f t="shared" si="44"/>
        <v>4457.0978072326316</v>
      </c>
      <c r="W55" s="39">
        <f t="shared" si="44"/>
        <v>4501.5126137618299</v>
      </c>
      <c r="X55" s="39">
        <f t="shared" si="44"/>
        <v>4546.6305949015923</v>
      </c>
      <c r="Y55" s="39">
        <f t="shared" si="44"/>
        <v>4598.2211571712178</v>
      </c>
      <c r="Z55" s="39">
        <f t="shared" si="44"/>
        <v>4650.900028980037</v>
      </c>
      <c r="AA55" s="39">
        <f t="shared" si="44"/>
        <v>4704.7059164749508</v>
      </c>
      <c r="AB55" s="39">
        <f t="shared" si="44"/>
        <v>4759.681256851527</v>
      </c>
      <c r="AC55" s="39">
        <f t="shared" si="44"/>
        <v>4815.9018023399713</v>
      </c>
      <c r="AD55" s="40">
        <f t="shared" si="44"/>
        <v>4873.4485180069823</v>
      </c>
      <c r="AE55" s="2"/>
      <c r="AF55" s="2"/>
    </row>
    <row r="56" spans="1:32" ht="16" x14ac:dyDescent="0.2">
      <c r="A56" s="86" t="s">
        <v>52</v>
      </c>
      <c r="B56" s="138">
        <v>7.4999999999999997E-2</v>
      </c>
      <c r="C56" s="3"/>
      <c r="D56" s="192"/>
      <c r="E56" s="10" t="s">
        <v>1</v>
      </c>
      <c r="F56" s="155"/>
      <c r="G56" s="16">
        <f t="shared" ref="G56:AD56" si="45">(F20*$B$55)+($I20*$B$59)</f>
        <v>20742.720741769834</v>
      </c>
      <c r="H56" s="16">
        <f t="shared" si="45"/>
        <v>21040.506952529864</v>
      </c>
      <c r="I56" s="16">
        <f t="shared" si="45"/>
        <v>21306.412408050288</v>
      </c>
      <c r="J56" s="16">
        <f t="shared" si="45"/>
        <v>21494.663736283059</v>
      </c>
      <c r="K56" s="16">
        <f t="shared" si="45"/>
        <v>21652.322432709938</v>
      </c>
      <c r="L56" s="16">
        <f t="shared" si="45"/>
        <v>21806.633017705077</v>
      </c>
      <c r="M56" s="16">
        <f t="shared" si="45"/>
        <v>21966.5428619167</v>
      </c>
      <c r="N56" s="16">
        <f t="shared" si="45"/>
        <v>22126.163977607022</v>
      </c>
      <c r="O56" s="16">
        <f t="shared" si="45"/>
        <v>22284.436848808269</v>
      </c>
      <c r="P56" s="16">
        <f t="shared" si="45"/>
        <v>22440.91858531157</v>
      </c>
      <c r="Q56" s="16">
        <f t="shared" si="45"/>
        <v>22594.979447743674</v>
      </c>
      <c r="R56" s="16">
        <f t="shared" si="45"/>
        <v>22746.069774381467</v>
      </c>
      <c r="S56" s="16">
        <f t="shared" si="45"/>
        <v>22893.92804627891</v>
      </c>
      <c r="T56" s="16">
        <f t="shared" si="45"/>
        <v>23039.26301946141</v>
      </c>
      <c r="U56" s="16">
        <f t="shared" si="45"/>
        <v>23182.924681326804</v>
      </c>
      <c r="V56" s="16">
        <f t="shared" si="45"/>
        <v>23324.927890544888</v>
      </c>
      <c r="W56" s="16">
        <f t="shared" si="45"/>
        <v>23465.135639365824</v>
      </c>
      <c r="X56" s="16">
        <f t="shared" si="45"/>
        <v>23603.455381955871</v>
      </c>
      <c r="Y56" s="16">
        <f t="shared" si="45"/>
        <v>23757.342068113107</v>
      </c>
      <c r="Z56" s="16">
        <f t="shared" si="45"/>
        <v>23910.380252211973</v>
      </c>
      <c r="AA56" s="16">
        <f t="shared" si="45"/>
        <v>24062.484127621567</v>
      </c>
      <c r="AB56" s="16">
        <f t="shared" si="45"/>
        <v>24213.571683528025</v>
      </c>
      <c r="AC56" s="16">
        <f t="shared" si="45"/>
        <v>24363.702528643113</v>
      </c>
      <c r="AD56" s="27">
        <f t="shared" si="45"/>
        <v>24512.938521074087</v>
      </c>
      <c r="AE56" s="2"/>
      <c r="AF56" s="2"/>
    </row>
    <row r="57" spans="1:32" ht="16" x14ac:dyDescent="0.2">
      <c r="A57" s="137" t="s">
        <v>24</v>
      </c>
      <c r="B57" s="136">
        <v>24</v>
      </c>
      <c r="C57" s="3"/>
      <c r="D57" s="192"/>
      <c r="E57" s="10" t="s">
        <v>3</v>
      </c>
      <c r="F57" s="155"/>
      <c r="G57" s="16">
        <f t="shared" ref="G57:AD57" si="46">(F21*$B$55)+($I21*$B$59)</f>
        <v>5927.7849151556129</v>
      </c>
      <c r="H57" s="16">
        <f t="shared" si="46"/>
        <v>5964.2396774580375</v>
      </c>
      <c r="I57" s="16">
        <f t="shared" si="46"/>
        <v>5997.1181671093982</v>
      </c>
      <c r="J57" s="16">
        <f t="shared" si="46"/>
        <v>6028.5623585926878</v>
      </c>
      <c r="K57" s="16">
        <f t="shared" si="46"/>
        <v>6064.7155046305725</v>
      </c>
      <c r="L57" s="16">
        <f t="shared" si="46"/>
        <v>6101.6087457632839</v>
      </c>
      <c r="M57" s="16">
        <f t="shared" si="46"/>
        <v>6141.1187440336853</v>
      </c>
      <c r="N57" s="16">
        <f t="shared" si="46"/>
        <v>6182.3924196433582</v>
      </c>
      <c r="O57" s="16">
        <f t="shared" si="46"/>
        <v>6224.9211609462845</v>
      </c>
      <c r="P57" s="16">
        <f t="shared" si="46"/>
        <v>6268.4652851964911</v>
      </c>
      <c r="Q57" s="16">
        <f t="shared" si="46"/>
        <v>6312.9637229033724</v>
      </c>
      <c r="R57" s="16">
        <f t="shared" si="46"/>
        <v>6358.1319156890149</v>
      </c>
      <c r="S57" s="16">
        <f t="shared" si="46"/>
        <v>6404.0194673825872</v>
      </c>
      <c r="T57" s="16">
        <f t="shared" si="46"/>
        <v>6450.3922320221773</v>
      </c>
      <c r="U57" s="16">
        <f t="shared" si="46"/>
        <v>6497.0644750319643</v>
      </c>
      <c r="V57" s="16">
        <f t="shared" si="46"/>
        <v>6543.972843155123</v>
      </c>
      <c r="W57" s="16">
        <f t="shared" si="46"/>
        <v>6591.1100008533385</v>
      </c>
      <c r="X57" s="16">
        <f t="shared" si="46"/>
        <v>6638.5071923197283</v>
      </c>
      <c r="Y57" s="16">
        <f t="shared" si="46"/>
        <v>6676.3887935492767</v>
      </c>
      <c r="Z57" s="16">
        <f t="shared" si="46"/>
        <v>6714.0343308805832</v>
      </c>
      <c r="AA57" s="16">
        <f t="shared" si="46"/>
        <v>6751.4299626171332</v>
      </c>
      <c r="AB57" s="16">
        <f t="shared" si="46"/>
        <v>6788.5632286417494</v>
      </c>
      <c r="AC57" s="16">
        <f t="shared" si="46"/>
        <v>6825.4616003540723</v>
      </c>
      <c r="AD57" s="27">
        <f t="shared" si="46"/>
        <v>6862.1532359174344</v>
      </c>
      <c r="AE57" s="2"/>
      <c r="AF57" s="2"/>
    </row>
    <row r="58" spans="1:32" ht="16" x14ac:dyDescent="0.2">
      <c r="A58" s="137" t="s">
        <v>51</v>
      </c>
      <c r="B58" s="190">
        <v>4</v>
      </c>
      <c r="C58" s="3"/>
      <c r="D58" s="192"/>
      <c r="E58" s="10" t="s">
        <v>4</v>
      </c>
      <c r="F58" s="155"/>
      <c r="G58" s="16">
        <f t="shared" ref="G58:AD58" si="47">(F22*$B$55)+($I22*$B$59)</f>
        <v>2611.5321049266931</v>
      </c>
      <c r="H58" s="16">
        <f t="shared" si="47"/>
        <v>2653.2772310789883</v>
      </c>
      <c r="I58" s="16">
        <f t="shared" si="47"/>
        <v>2689.8625565527482</v>
      </c>
      <c r="J58" s="16">
        <f t="shared" si="47"/>
        <v>2716.2285082111557</v>
      </c>
      <c r="K58" s="16">
        <f t="shared" si="47"/>
        <v>2738.8426202203509</v>
      </c>
      <c r="L58" s="16">
        <f t="shared" si="47"/>
        <v>2761.3085321353497</v>
      </c>
      <c r="M58" s="16">
        <f t="shared" si="47"/>
        <v>2782.838751595853</v>
      </c>
      <c r="N58" s="16">
        <f t="shared" si="47"/>
        <v>2804.3187171208601</v>
      </c>
      <c r="O58" s="16">
        <f t="shared" si="47"/>
        <v>2826.1101155086512</v>
      </c>
      <c r="P58" s="16">
        <f t="shared" si="47"/>
        <v>2848.1597782679255</v>
      </c>
      <c r="Q58" s="16">
        <f t="shared" si="47"/>
        <v>2870.4874494940655</v>
      </c>
      <c r="R58" s="16">
        <f t="shared" si="47"/>
        <v>2893.1376870310442</v>
      </c>
      <c r="S58" s="16">
        <f t="shared" si="47"/>
        <v>2916.2162992178628</v>
      </c>
      <c r="T58" s="16">
        <f t="shared" si="47"/>
        <v>2939.593958321092</v>
      </c>
      <c r="U58" s="16">
        <f t="shared" si="47"/>
        <v>2963.0757726896622</v>
      </c>
      <c r="V58" s="16">
        <f t="shared" si="47"/>
        <v>2986.7058674029272</v>
      </c>
      <c r="W58" s="16">
        <f t="shared" si="47"/>
        <v>3010.3434699322515</v>
      </c>
      <c r="X58" s="16">
        <f t="shared" si="47"/>
        <v>3034.1584866409576</v>
      </c>
      <c r="Y58" s="16">
        <f t="shared" si="47"/>
        <v>3059.8356249274666</v>
      </c>
      <c r="Z58" s="16">
        <f t="shared" si="47"/>
        <v>3085.748174096916</v>
      </c>
      <c r="AA58" s="16">
        <f t="shared" si="47"/>
        <v>3111.8979568690102</v>
      </c>
      <c r="AB58" s="16">
        <f t="shared" si="47"/>
        <v>3138.2877028084004</v>
      </c>
      <c r="AC58" s="16">
        <f t="shared" si="47"/>
        <v>3164.9395318479283</v>
      </c>
      <c r="AD58" s="27">
        <f t="shared" si="47"/>
        <v>3191.8766587721539</v>
      </c>
      <c r="AE58" s="2"/>
      <c r="AF58" s="2"/>
    </row>
    <row r="59" spans="1:32" ht="16" x14ac:dyDescent="0.2">
      <c r="A59" s="137" t="s">
        <v>22</v>
      </c>
      <c r="B59" s="139">
        <f>B56/(B57-B58)</f>
        <v>3.7499999999999999E-3</v>
      </c>
      <c r="C59" s="3"/>
      <c r="D59" s="192"/>
      <c r="E59" s="10" t="s">
        <v>2</v>
      </c>
      <c r="F59" s="155"/>
      <c r="G59" s="16">
        <f t="shared" ref="G59:AD59" si="48">(F23*$B$55)+($I23*$B$59)</f>
        <v>9091.7272944140914</v>
      </c>
      <c r="H59" s="16">
        <f t="shared" si="48"/>
        <v>9190.5109549368153</v>
      </c>
      <c r="I59" s="16">
        <f t="shared" si="48"/>
        <v>9277.9730817997297</v>
      </c>
      <c r="J59" s="16">
        <f t="shared" si="48"/>
        <v>9345.6079906901523</v>
      </c>
      <c r="K59" s="16">
        <f t="shared" si="48"/>
        <v>9413.5026516658909</v>
      </c>
      <c r="L59" s="16">
        <f t="shared" si="48"/>
        <v>9483.285122657735</v>
      </c>
      <c r="M59" s="16">
        <f t="shared" si="48"/>
        <v>9560.4014908080771</v>
      </c>
      <c r="N59" s="16">
        <f t="shared" si="48"/>
        <v>9635.5485445085014</v>
      </c>
      <c r="O59" s="16">
        <f t="shared" si="48"/>
        <v>9707.5402218120435</v>
      </c>
      <c r="P59" s="16">
        <f t="shared" si="48"/>
        <v>9776.0473505320006</v>
      </c>
      <c r="Q59" s="16">
        <f t="shared" si="48"/>
        <v>9840.8888495228293</v>
      </c>
      <c r="R59" s="16">
        <f t="shared" si="48"/>
        <v>9901.7165831633538</v>
      </c>
      <c r="S59" s="16">
        <f t="shared" si="48"/>
        <v>9958.4473519767143</v>
      </c>
      <c r="T59" s="16">
        <f t="shared" si="48"/>
        <v>10012.659666597356</v>
      </c>
      <c r="U59" s="16">
        <f t="shared" si="48"/>
        <v>10065.910155822372</v>
      </c>
      <c r="V59" s="16">
        <f t="shared" si="48"/>
        <v>10118.173035248357</v>
      </c>
      <c r="W59" s="16">
        <f t="shared" si="48"/>
        <v>10169.585835639788</v>
      </c>
      <c r="X59" s="16">
        <f t="shared" si="48"/>
        <v>10219.820906916033</v>
      </c>
      <c r="Y59" s="16">
        <f t="shared" si="48"/>
        <v>10276.816079377375</v>
      </c>
      <c r="Z59" s="16">
        <f t="shared" si="48"/>
        <v>10333.103481639955</v>
      </c>
      <c r="AA59" s="16">
        <f t="shared" si="48"/>
        <v>10388.644755509336</v>
      </c>
      <c r="AB59" s="16">
        <f t="shared" si="48"/>
        <v>10443.403470245423</v>
      </c>
      <c r="AC59" s="16">
        <f t="shared" si="48"/>
        <v>10497.403886540189</v>
      </c>
      <c r="AD59" s="27">
        <f t="shared" si="48"/>
        <v>10550.671020397614</v>
      </c>
      <c r="AE59" s="2"/>
      <c r="AF59" s="2"/>
    </row>
    <row r="60" spans="1:32" x14ac:dyDescent="0.2">
      <c r="A60" s="216"/>
      <c r="B60" s="7"/>
      <c r="C60" s="3"/>
      <c r="D60" s="78"/>
      <c r="E60" s="11" t="s">
        <v>8</v>
      </c>
      <c r="F60" s="157"/>
      <c r="G60" s="41">
        <f t="shared" ref="G60:AD60" si="49">(F24*$B$55)+($I24*$B$59)</f>
        <v>105015.83605883372</v>
      </c>
      <c r="H60" s="41">
        <f t="shared" si="49"/>
        <v>106193.75834730599</v>
      </c>
      <c r="I60" s="41">
        <f t="shared" si="49"/>
        <v>107249.91674030868</v>
      </c>
      <c r="J60" s="41">
        <f t="shared" si="49"/>
        <v>108064.33926472286</v>
      </c>
      <c r="K60" s="41">
        <f t="shared" si="49"/>
        <v>108788.35633614435</v>
      </c>
      <c r="L60" s="41">
        <f t="shared" si="49"/>
        <v>109509.39830569521</v>
      </c>
      <c r="M60" s="41">
        <f t="shared" si="49"/>
        <v>110228.79356802371</v>
      </c>
      <c r="N60" s="41">
        <f t="shared" si="49"/>
        <v>110947.86503865899</v>
      </c>
      <c r="O60" s="41">
        <f t="shared" si="49"/>
        <v>111667.2214518254</v>
      </c>
      <c r="P60" s="41">
        <f t="shared" si="49"/>
        <v>112385.85531410936</v>
      </c>
      <c r="Q60" s="41">
        <f t="shared" si="49"/>
        <v>113102.49893954556</v>
      </c>
      <c r="R60" s="41">
        <f t="shared" si="49"/>
        <v>113815.82782785385</v>
      </c>
      <c r="S60" s="41">
        <f t="shared" si="49"/>
        <v>114525.88323729308</v>
      </c>
      <c r="T60" s="41">
        <f t="shared" si="49"/>
        <v>115232.76847010509</v>
      </c>
      <c r="U60" s="41">
        <f t="shared" si="49"/>
        <v>115935.66894643242</v>
      </c>
      <c r="V60" s="41">
        <f t="shared" si="49"/>
        <v>116634.05826807575</v>
      </c>
      <c r="W60" s="41">
        <f t="shared" si="49"/>
        <v>117327.45196982214</v>
      </c>
      <c r="X60" s="41">
        <f t="shared" si="49"/>
        <v>118016.32785836712</v>
      </c>
      <c r="Y60" s="41">
        <f t="shared" si="49"/>
        <v>118700.69889303579</v>
      </c>
      <c r="Z60" s="41">
        <f t="shared" si="49"/>
        <v>119379.72513004765</v>
      </c>
      <c r="AA60" s="41">
        <f t="shared" si="49"/>
        <v>120053.05257828563</v>
      </c>
      <c r="AB60" s="41">
        <f t="shared" si="49"/>
        <v>120720.34846355271</v>
      </c>
      <c r="AC60" s="41">
        <f t="shared" si="49"/>
        <v>121381.98064095358</v>
      </c>
      <c r="AD60" s="42">
        <f t="shared" si="49"/>
        <v>122038.32640406425</v>
      </c>
      <c r="AE60" s="2"/>
      <c r="AF60" s="2"/>
    </row>
    <row r="61" spans="1:32" x14ac:dyDescent="0.2">
      <c r="A61" s="3"/>
      <c r="B61" s="7"/>
      <c r="C61" s="3"/>
      <c r="D61" s="89"/>
      <c r="E61" s="26"/>
      <c r="F61" s="15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4"/>
      <c r="AE61" s="2"/>
      <c r="AF61" s="2"/>
    </row>
    <row r="62" spans="1:32" ht="14.5" customHeight="1" x14ac:dyDescent="0.2">
      <c r="A62" s="54" t="s">
        <v>5</v>
      </c>
      <c r="B62" s="60">
        <f>SUM(G62:Z62)</f>
        <v>456207.67510038725</v>
      </c>
      <c r="C62" s="3"/>
      <c r="D62" s="191" t="s">
        <v>13</v>
      </c>
      <c r="E62" s="54" t="s">
        <v>5</v>
      </c>
      <c r="F62" s="158"/>
      <c r="G62" s="51">
        <f t="shared" ref="G62:AD62" si="50">G33+G55</f>
        <v>33566.654357470259</v>
      </c>
      <c r="H62" s="51">
        <f t="shared" si="50"/>
        <v>30160.304855997929</v>
      </c>
      <c r="I62" s="51">
        <f t="shared" si="50"/>
        <v>22853.658905401637</v>
      </c>
      <c r="J62" s="51">
        <f t="shared" si="50"/>
        <v>19647.242706672052</v>
      </c>
      <c r="K62" s="51">
        <f t="shared" si="50"/>
        <v>19761.975057821794</v>
      </c>
      <c r="L62" s="51">
        <f t="shared" si="50"/>
        <v>19821.586305200864</v>
      </c>
      <c r="M62" s="51">
        <f t="shared" si="50"/>
        <v>20049.61886704366</v>
      </c>
      <c r="N62" s="51">
        <f t="shared" si="50"/>
        <v>20256.393694950981</v>
      </c>
      <c r="O62" s="51">
        <f t="shared" si="50"/>
        <v>20487.534499586851</v>
      </c>
      <c r="P62" s="51">
        <f t="shared" si="50"/>
        <v>20700.952722658145</v>
      </c>
      <c r="Q62" s="51">
        <f t="shared" si="50"/>
        <v>20917.623663033439</v>
      </c>
      <c r="R62" s="51">
        <f t="shared" si="50"/>
        <v>21139.949046735099</v>
      </c>
      <c r="S62" s="51">
        <f t="shared" si="50"/>
        <v>21394.797836092119</v>
      </c>
      <c r="T62" s="51">
        <f t="shared" si="50"/>
        <v>21683.133657743118</v>
      </c>
      <c r="U62" s="51">
        <f t="shared" si="50"/>
        <v>21968.643025004138</v>
      </c>
      <c r="V62" s="51">
        <f t="shared" si="50"/>
        <v>22223.020418912165</v>
      </c>
      <c r="W62" s="51">
        <f t="shared" si="50"/>
        <v>22548.705069666736</v>
      </c>
      <c r="X62" s="51">
        <f t="shared" si="50"/>
        <v>25182.855502751856</v>
      </c>
      <c r="Y62" s="51">
        <f t="shared" si="50"/>
        <v>25669.769880698681</v>
      </c>
      <c r="Z62" s="51">
        <f t="shared" si="50"/>
        <v>26173.255026945662</v>
      </c>
      <c r="AA62" s="51">
        <f t="shared" si="50"/>
        <v>26694.842067105608</v>
      </c>
      <c r="AB62" s="51">
        <f t="shared" si="50"/>
        <v>27247.89945222926</v>
      </c>
      <c r="AC62" s="51">
        <f t="shared" si="50"/>
        <v>27834.588069144316</v>
      </c>
      <c r="AD62" s="52">
        <f t="shared" si="50"/>
        <v>28445.499081138674</v>
      </c>
      <c r="AE62" s="2"/>
      <c r="AF62" s="2"/>
    </row>
    <row r="63" spans="1:32" x14ac:dyDescent="0.2">
      <c r="A63" s="55" t="s">
        <v>1</v>
      </c>
      <c r="B63" s="61">
        <f t="shared" ref="B63:B68" si="51">SUM(G63:Z63)</f>
        <v>1777285.0821047688</v>
      </c>
      <c r="C63" s="3"/>
      <c r="D63" s="192"/>
      <c r="E63" s="55" t="s">
        <v>1</v>
      </c>
      <c r="F63" s="159"/>
      <c r="G63" s="21">
        <f t="shared" ref="G63:AD63" si="52">G34+G56</f>
        <v>139857.20504578209</v>
      </c>
      <c r="H63" s="21">
        <f t="shared" si="52"/>
        <v>127402.68916069911</v>
      </c>
      <c r="I63" s="21">
        <f t="shared" si="52"/>
        <v>96606.943701157958</v>
      </c>
      <c r="J63" s="21">
        <f t="shared" si="52"/>
        <v>84558.142307035829</v>
      </c>
      <c r="K63" s="21">
        <f t="shared" si="52"/>
        <v>83376.556430766446</v>
      </c>
      <c r="L63" s="21">
        <f t="shared" si="52"/>
        <v>85770.570702352357</v>
      </c>
      <c r="M63" s="21">
        <f t="shared" si="52"/>
        <v>85814.989138047327</v>
      </c>
      <c r="N63" s="21">
        <f t="shared" si="52"/>
        <v>85435.312458104789</v>
      </c>
      <c r="O63" s="21">
        <f t="shared" si="52"/>
        <v>84877.131450127999</v>
      </c>
      <c r="P63" s="21">
        <f t="shared" si="52"/>
        <v>84065.263558153005</v>
      </c>
      <c r="Q63" s="21">
        <f t="shared" si="52"/>
        <v>83031.110102861479</v>
      </c>
      <c r="R63" s="21">
        <f t="shared" si="52"/>
        <v>81889.378533360199</v>
      </c>
      <c r="S63" s="21">
        <f t="shared" si="52"/>
        <v>81027.917319277098</v>
      </c>
      <c r="T63" s="21">
        <f t="shared" si="52"/>
        <v>80503.927765620174</v>
      </c>
      <c r="U63" s="21">
        <f t="shared" si="52"/>
        <v>79984.208368560736</v>
      </c>
      <c r="V63" s="21">
        <f t="shared" si="52"/>
        <v>79408.027418918573</v>
      </c>
      <c r="W63" s="21">
        <f t="shared" si="52"/>
        <v>78793.032675384602</v>
      </c>
      <c r="X63" s="21">
        <f t="shared" si="52"/>
        <v>85158.129844849842</v>
      </c>
      <c r="Y63" s="21">
        <f t="shared" si="52"/>
        <v>84972.615707660749</v>
      </c>
      <c r="Z63" s="21">
        <f t="shared" si="52"/>
        <v>84751.930416048184</v>
      </c>
      <c r="AA63" s="21">
        <f t="shared" si="52"/>
        <v>84497.506490204891</v>
      </c>
      <c r="AB63" s="21">
        <f t="shared" si="52"/>
        <v>84265.909729563748</v>
      </c>
      <c r="AC63" s="21">
        <f t="shared" si="52"/>
        <v>84058.099501033008</v>
      </c>
      <c r="AD63" s="31">
        <f t="shared" si="52"/>
        <v>83820.936649570198</v>
      </c>
      <c r="AE63" s="2"/>
      <c r="AF63" s="2"/>
    </row>
    <row r="64" spans="1:32" x14ac:dyDescent="0.2">
      <c r="A64" s="55" t="s">
        <v>3</v>
      </c>
      <c r="B64" s="61">
        <f t="shared" si="51"/>
        <v>455545.53093692492</v>
      </c>
      <c r="C64" s="3"/>
      <c r="D64" s="192"/>
      <c r="E64" s="55" t="s">
        <v>3</v>
      </c>
      <c r="F64" s="159"/>
      <c r="G64" s="21">
        <f t="shared" ref="G64:AD64" si="53">G35+G57</f>
        <v>20509.689836125472</v>
      </c>
      <c r="H64" s="21">
        <f t="shared" si="53"/>
        <v>19115.635538002327</v>
      </c>
      <c r="I64" s="21">
        <f t="shared" si="53"/>
        <v>18574.794760425302</v>
      </c>
      <c r="J64" s="21">
        <f t="shared" si="53"/>
        <v>20489.820773746869</v>
      </c>
      <c r="K64" s="21">
        <f t="shared" si="53"/>
        <v>20822.011957714785</v>
      </c>
      <c r="L64" s="21">
        <f t="shared" si="53"/>
        <v>21905.608053924021</v>
      </c>
      <c r="M64" s="21">
        <f t="shared" si="53"/>
        <v>22650.58898790292</v>
      </c>
      <c r="N64" s="21">
        <f t="shared" si="53"/>
        <v>23193.888940813842</v>
      </c>
      <c r="O64" s="21">
        <f t="shared" si="53"/>
        <v>23642.570861028889</v>
      </c>
      <c r="P64" s="21">
        <f t="shared" si="53"/>
        <v>24067.84036794916</v>
      </c>
      <c r="Q64" s="21">
        <f t="shared" si="53"/>
        <v>24380.240837160123</v>
      </c>
      <c r="R64" s="21">
        <f t="shared" si="53"/>
        <v>24713.152593117942</v>
      </c>
      <c r="S64" s="21">
        <f t="shared" si="53"/>
        <v>24953.125323218654</v>
      </c>
      <c r="T64" s="21">
        <f t="shared" si="53"/>
        <v>25119.289435936764</v>
      </c>
      <c r="U64" s="21">
        <f t="shared" si="53"/>
        <v>25260.41172429586</v>
      </c>
      <c r="V64" s="21">
        <f t="shared" si="53"/>
        <v>25398.835922441071</v>
      </c>
      <c r="W64" s="21">
        <f t="shared" si="53"/>
        <v>25549.986587409076</v>
      </c>
      <c r="X64" s="21">
        <f t="shared" si="53"/>
        <v>21791.147684139203</v>
      </c>
      <c r="Y64" s="21">
        <f t="shared" si="53"/>
        <v>21734.603726072011</v>
      </c>
      <c r="Z64" s="21">
        <f t="shared" si="53"/>
        <v>21672.287025500635</v>
      </c>
      <c r="AA64" s="21">
        <f t="shared" si="53"/>
        <v>21604.736372463427</v>
      </c>
      <c r="AB64" s="21">
        <f t="shared" si="53"/>
        <v>21547.911913570828</v>
      </c>
      <c r="AC64" s="21">
        <f t="shared" si="53"/>
        <v>21502.115825699075</v>
      </c>
      <c r="AD64" s="31">
        <f t="shared" si="53"/>
        <v>21452.566445542023</v>
      </c>
      <c r="AE64" s="2"/>
      <c r="AF64" s="2"/>
    </row>
    <row r="65" spans="1:32" x14ac:dyDescent="0.2">
      <c r="A65" s="55" t="s">
        <v>4</v>
      </c>
      <c r="B65" s="61">
        <f t="shared" si="51"/>
        <v>257338.12248229963</v>
      </c>
      <c r="C65" s="3"/>
      <c r="D65" s="192"/>
      <c r="E65" s="55" t="s">
        <v>4</v>
      </c>
      <c r="F65" s="159"/>
      <c r="G65" s="21">
        <f t="shared" ref="G65:AD65" si="54">G36+G58</f>
        <v>19309.582565844627</v>
      </c>
      <c r="H65" s="21">
        <f t="shared" si="54"/>
        <v>17287.40742058288</v>
      </c>
      <c r="I65" s="21">
        <f t="shared" si="54"/>
        <v>13236.243219915836</v>
      </c>
      <c r="J65" s="21">
        <f t="shared" si="54"/>
        <v>11761.873311889249</v>
      </c>
      <c r="K65" s="21">
        <f t="shared" si="54"/>
        <v>11725.207386219899</v>
      </c>
      <c r="L65" s="21">
        <f t="shared" si="54"/>
        <v>11373.396316336781</v>
      </c>
      <c r="M65" s="21">
        <f t="shared" si="54"/>
        <v>11374.82496159865</v>
      </c>
      <c r="N65" s="21">
        <f t="shared" si="54"/>
        <v>11520.87807223725</v>
      </c>
      <c r="O65" s="21">
        <f t="shared" si="54"/>
        <v>11645.975219218453</v>
      </c>
      <c r="P65" s="21">
        <f t="shared" si="54"/>
        <v>11779.228268723842</v>
      </c>
      <c r="Q65" s="21">
        <f t="shared" si="54"/>
        <v>11930.582464285477</v>
      </c>
      <c r="R65" s="21">
        <f t="shared" si="54"/>
        <v>12124.582561758503</v>
      </c>
      <c r="S65" s="21">
        <f t="shared" si="54"/>
        <v>12267.279940509557</v>
      </c>
      <c r="T65" s="21">
        <f t="shared" si="54"/>
        <v>12332.319705749229</v>
      </c>
      <c r="U65" s="21">
        <f t="shared" si="54"/>
        <v>12415.1136579956</v>
      </c>
      <c r="V65" s="21">
        <f t="shared" si="54"/>
        <v>12441.746879132554</v>
      </c>
      <c r="W65" s="21">
        <f t="shared" si="54"/>
        <v>12536.350153414924</v>
      </c>
      <c r="X65" s="21">
        <f t="shared" si="54"/>
        <v>13305.013801244499</v>
      </c>
      <c r="Y65" s="21">
        <f t="shared" si="54"/>
        <v>13424.85529270726</v>
      </c>
      <c r="Z65" s="21">
        <f t="shared" si="54"/>
        <v>13545.66128293459</v>
      </c>
      <c r="AA65" s="21">
        <f t="shared" si="54"/>
        <v>13667.796332625117</v>
      </c>
      <c r="AB65" s="21">
        <f t="shared" si="54"/>
        <v>13799.019318619521</v>
      </c>
      <c r="AC65" s="21">
        <f t="shared" si="54"/>
        <v>13939.790301538051</v>
      </c>
      <c r="AD65" s="31">
        <f t="shared" si="54"/>
        <v>14083.285806299922</v>
      </c>
      <c r="AE65" s="2"/>
      <c r="AF65" s="2"/>
    </row>
    <row r="66" spans="1:32" x14ac:dyDescent="0.2">
      <c r="A66" s="55" t="s">
        <v>2</v>
      </c>
      <c r="B66" s="61">
        <f t="shared" si="51"/>
        <v>714146.25108782679</v>
      </c>
      <c r="C66" s="3"/>
      <c r="D66" s="87"/>
      <c r="E66" s="55" t="s">
        <v>2</v>
      </c>
      <c r="F66" s="159"/>
      <c r="G66" s="21">
        <f t="shared" ref="G66:AD66" si="55">G37+G59</f>
        <v>48605.191503503847</v>
      </c>
      <c r="H66" s="21">
        <f t="shared" si="55"/>
        <v>44175.361700102767</v>
      </c>
      <c r="I66" s="21">
        <f t="shared" si="55"/>
        <v>36331.936637968334</v>
      </c>
      <c r="J66" s="21">
        <f t="shared" si="55"/>
        <v>36503.472380985848</v>
      </c>
      <c r="K66" s="21">
        <f t="shared" si="55"/>
        <v>37326.49104840315</v>
      </c>
      <c r="L66" s="21">
        <f t="shared" si="55"/>
        <v>40329.832382794542</v>
      </c>
      <c r="M66" s="21">
        <f t="shared" si="55"/>
        <v>39619.222970978204</v>
      </c>
      <c r="N66" s="21">
        <f t="shared" si="55"/>
        <v>38432.219465924987</v>
      </c>
      <c r="O66" s="21">
        <f t="shared" si="55"/>
        <v>37110.391709795527</v>
      </c>
      <c r="P66" s="21">
        <f t="shared" si="55"/>
        <v>35712.646946863126</v>
      </c>
      <c r="Q66" s="21">
        <f t="shared" si="55"/>
        <v>34171.982305732934</v>
      </c>
      <c r="R66" s="21">
        <f t="shared" si="55"/>
        <v>32594.024108507081</v>
      </c>
      <c r="S66" s="21">
        <f t="shared" si="55"/>
        <v>31643.373200233043</v>
      </c>
      <c r="T66" s="21">
        <f t="shared" si="55"/>
        <v>31312.855356604305</v>
      </c>
      <c r="U66" s="21">
        <f t="shared" si="55"/>
        <v>30971.061926216898</v>
      </c>
      <c r="V66" s="21">
        <f t="shared" si="55"/>
        <v>30683.293191819626</v>
      </c>
      <c r="W66" s="21">
        <f t="shared" si="55"/>
        <v>30263.614346138136</v>
      </c>
      <c r="X66" s="21">
        <f t="shared" si="55"/>
        <v>33017.889891453189</v>
      </c>
      <c r="Y66" s="21">
        <f t="shared" si="55"/>
        <v>32791.776984408672</v>
      </c>
      <c r="Z66" s="21">
        <f t="shared" si="55"/>
        <v>32549.613029392516</v>
      </c>
      <c r="AA66" s="21">
        <f t="shared" si="55"/>
        <v>32292.130649944189</v>
      </c>
      <c r="AB66" s="21">
        <f t="shared" si="55"/>
        <v>32043.569988151547</v>
      </c>
      <c r="AC66" s="21">
        <f t="shared" si="55"/>
        <v>31804.257429510682</v>
      </c>
      <c r="AD66" s="31">
        <f t="shared" si="55"/>
        <v>31551.540088395519</v>
      </c>
      <c r="AE66" s="2"/>
      <c r="AF66" s="2"/>
    </row>
    <row r="67" spans="1:32" x14ac:dyDescent="0.2">
      <c r="A67" s="56" t="s">
        <v>14</v>
      </c>
      <c r="B67" s="62">
        <f t="shared" si="51"/>
        <v>3660522.6617122069</v>
      </c>
      <c r="C67" s="3"/>
      <c r="D67" s="87"/>
      <c r="E67" s="56" t="s">
        <v>14</v>
      </c>
      <c r="F67" s="160"/>
      <c r="G67" s="22">
        <f>SUM(G62:G66)</f>
        <v>261848.32330872628</v>
      </c>
      <c r="H67" s="22">
        <f t="shared" ref="H67:AD67" si="56">SUM(H62:H66)</f>
        <v>238141.39867538502</v>
      </c>
      <c r="I67" s="22">
        <f t="shared" si="56"/>
        <v>187603.57722486905</v>
      </c>
      <c r="J67" s="22">
        <f t="shared" si="56"/>
        <v>172960.55148032986</v>
      </c>
      <c r="K67" s="22">
        <f t="shared" si="56"/>
        <v>173012.24188092607</v>
      </c>
      <c r="L67" s="22">
        <f t="shared" si="56"/>
        <v>179200.99376060854</v>
      </c>
      <c r="M67" s="22">
        <f t="shared" si="56"/>
        <v>179509.24492557076</v>
      </c>
      <c r="N67" s="22">
        <f t="shared" si="56"/>
        <v>178838.69263203183</v>
      </c>
      <c r="O67" s="22">
        <f t="shared" si="56"/>
        <v>177763.60373975773</v>
      </c>
      <c r="P67" s="22">
        <f t="shared" si="56"/>
        <v>176325.93186434728</v>
      </c>
      <c r="Q67" s="22">
        <f t="shared" si="56"/>
        <v>174431.53937307346</v>
      </c>
      <c r="R67" s="22">
        <f t="shared" si="56"/>
        <v>172461.08684347881</v>
      </c>
      <c r="S67" s="22">
        <f t="shared" si="56"/>
        <v>171286.49361933046</v>
      </c>
      <c r="T67" s="22">
        <f t="shared" si="56"/>
        <v>170951.52592165358</v>
      </c>
      <c r="U67" s="22">
        <f t="shared" si="56"/>
        <v>170599.43870207324</v>
      </c>
      <c r="V67" s="22">
        <f t="shared" si="56"/>
        <v>170154.92383122398</v>
      </c>
      <c r="W67" s="22">
        <f t="shared" si="56"/>
        <v>169691.68883201346</v>
      </c>
      <c r="X67" s="22">
        <f t="shared" si="56"/>
        <v>178455.0367244386</v>
      </c>
      <c r="Y67" s="22">
        <f t="shared" si="56"/>
        <v>178593.62159154739</v>
      </c>
      <c r="Z67" s="22">
        <f t="shared" si="56"/>
        <v>178692.74678082162</v>
      </c>
      <c r="AA67" s="22">
        <f t="shared" si="56"/>
        <v>178757.01191234324</v>
      </c>
      <c r="AB67" s="22">
        <f t="shared" si="56"/>
        <v>178904.3104021349</v>
      </c>
      <c r="AC67" s="22">
        <f t="shared" si="56"/>
        <v>179138.85112692512</v>
      </c>
      <c r="AD67" s="32">
        <f t="shared" si="56"/>
        <v>179353.82807094636</v>
      </c>
      <c r="AE67" s="2"/>
      <c r="AF67" s="2"/>
    </row>
    <row r="68" spans="1:32" x14ac:dyDescent="0.2">
      <c r="A68" s="57" t="s">
        <v>8</v>
      </c>
      <c r="B68" s="63">
        <f t="shared" si="51"/>
        <v>8267608.8577469708</v>
      </c>
      <c r="C68" s="3"/>
      <c r="D68" s="88"/>
      <c r="E68" s="57" t="s">
        <v>8</v>
      </c>
      <c r="F68" s="161"/>
      <c r="G68" s="33">
        <f t="shared" ref="G68:AD68" si="57">G38+G60</f>
        <v>576184.75144774758</v>
      </c>
      <c r="H68" s="33">
        <f t="shared" si="57"/>
        <v>528657.11554837367</v>
      </c>
      <c r="I68" s="33">
        <f t="shared" si="57"/>
        <v>433018.92650598584</v>
      </c>
      <c r="J68" s="33">
        <f t="shared" si="57"/>
        <v>397671.16783331556</v>
      </c>
      <c r="K68" s="33">
        <f t="shared" si="57"/>
        <v>397205.14415648731</v>
      </c>
      <c r="L68" s="33">
        <f t="shared" si="57"/>
        <v>397267.50323709444</v>
      </c>
      <c r="M68" s="33">
        <f t="shared" si="57"/>
        <v>397857.38182213646</v>
      </c>
      <c r="N68" s="33">
        <f t="shared" si="57"/>
        <v>398690.43030522717</v>
      </c>
      <c r="O68" s="33">
        <f t="shared" si="57"/>
        <v>399120.76636540791</v>
      </c>
      <c r="P68" s="33">
        <f t="shared" si="57"/>
        <v>399043.30548859003</v>
      </c>
      <c r="Q68" s="33">
        <f t="shared" si="57"/>
        <v>398434.05426285951</v>
      </c>
      <c r="R68" s="33">
        <f t="shared" si="57"/>
        <v>397837.99160354375</v>
      </c>
      <c r="S68" s="33">
        <f t="shared" si="57"/>
        <v>397279.97636209999</v>
      </c>
      <c r="T68" s="33">
        <f t="shared" si="57"/>
        <v>396392.95900103479</v>
      </c>
      <c r="U68" s="33">
        <f t="shared" si="57"/>
        <v>395291.39760377118</v>
      </c>
      <c r="V68" s="33">
        <f t="shared" si="57"/>
        <v>393991.53896662401</v>
      </c>
      <c r="W68" s="33">
        <f t="shared" si="57"/>
        <v>392877.80738781882</v>
      </c>
      <c r="X68" s="33">
        <f t="shared" si="57"/>
        <v>391764.74172583327</v>
      </c>
      <c r="Y68" s="33">
        <f t="shared" si="57"/>
        <v>390311.19369778316</v>
      </c>
      <c r="Z68" s="33">
        <f t="shared" si="57"/>
        <v>388710.70442523807</v>
      </c>
      <c r="AA68" s="33">
        <f t="shared" si="57"/>
        <v>386971.4066851142</v>
      </c>
      <c r="AB68" s="33">
        <f t="shared" si="57"/>
        <v>385373.21942390752</v>
      </c>
      <c r="AC68" s="33">
        <f t="shared" si="57"/>
        <v>383920.28588522057</v>
      </c>
      <c r="AD68" s="34">
        <f t="shared" si="57"/>
        <v>382350.72677338432</v>
      </c>
      <c r="AE68" s="2"/>
      <c r="AF68" s="2"/>
    </row>
    <row r="69" spans="1:32" x14ac:dyDescent="0.2">
      <c r="A69" s="3"/>
      <c r="B69" s="7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2"/>
      <c r="AE69" s="2"/>
      <c r="AF69" s="2"/>
    </row>
    <row r="70" spans="1:32" ht="16" x14ac:dyDescent="0.2">
      <c r="A70" s="167" t="s">
        <v>26</v>
      </c>
      <c r="B70" s="168">
        <v>1482970</v>
      </c>
      <c r="D70" s="191" t="s">
        <v>74</v>
      </c>
      <c r="E70" s="132" t="s">
        <v>5</v>
      </c>
      <c r="F70" s="193"/>
      <c r="G70" s="187">
        <f t="shared" ref="G70:G76" si="58">G62*$B$72</f>
        <v>2887143801924.8647</v>
      </c>
      <c r="H70" s="187">
        <f t="shared" ref="H70:Y76" si="59">H62*$B$72</f>
        <v>2594155982953.3564</v>
      </c>
      <c r="I70" s="187">
        <f t="shared" si="59"/>
        <v>1965694851722.7209</v>
      </c>
      <c r="J70" s="187">
        <f t="shared" si="59"/>
        <v>1689903747969.3804</v>
      </c>
      <c r="K70" s="187">
        <f t="shared" si="59"/>
        <v>1699772136786.8831</v>
      </c>
      <c r="L70" s="187">
        <f t="shared" si="59"/>
        <v>1704899434895.3762</v>
      </c>
      <c r="M70" s="187">
        <f t="shared" si="59"/>
        <v>1724513030893.0647</v>
      </c>
      <c r="N70" s="187">
        <f t="shared" si="59"/>
        <v>1742298201152.4844</v>
      </c>
      <c r="O70" s="187">
        <f t="shared" si="59"/>
        <v>1762179144137.4341</v>
      </c>
      <c r="P70" s="187">
        <f t="shared" si="59"/>
        <v>1780535727828.9802</v>
      </c>
      <c r="Q70" s="187">
        <f t="shared" si="59"/>
        <v>1799172085086.9846</v>
      </c>
      <c r="R70" s="187">
        <f t="shared" si="59"/>
        <v>1818294793794.5315</v>
      </c>
      <c r="S70" s="187">
        <f t="shared" si="59"/>
        <v>1840214914125.3928</v>
      </c>
      <c r="T70" s="187">
        <f t="shared" si="59"/>
        <v>1865015329784.552</v>
      </c>
      <c r="U70" s="187">
        <f t="shared" si="59"/>
        <v>1889572635713.8423</v>
      </c>
      <c r="V70" s="187">
        <f t="shared" si="59"/>
        <v>1911452210256.782</v>
      </c>
      <c r="W70" s="187">
        <f t="shared" si="59"/>
        <v>1939465083115.4934</v>
      </c>
      <c r="X70" s="187">
        <f t="shared" si="59"/>
        <v>2166034315045.1233</v>
      </c>
      <c r="Y70" s="187">
        <f t="shared" si="59"/>
        <v>2207914921118.8237</v>
      </c>
      <c r="Z70" s="187">
        <f>Z62*$B$72</f>
        <v>2251220816423.9575</v>
      </c>
      <c r="AA70" s="187">
        <f>AA62*$B$72</f>
        <v>2296083696534.8252</v>
      </c>
      <c r="AB70" s="187">
        <f>AB62*$B$72</f>
        <v>2343653412139.0005</v>
      </c>
      <c r="AC70" s="187">
        <f>AC62*$B$72</f>
        <v>2394115825996.1387</v>
      </c>
      <c r="AD70" s="188">
        <f>AD62*$B$72</f>
        <v>2446661662796.6606</v>
      </c>
      <c r="AE70" s="2"/>
      <c r="AF70" s="2"/>
    </row>
    <row r="71" spans="1:32" x14ac:dyDescent="0.2">
      <c r="A71" s="169" t="s">
        <v>27</v>
      </c>
      <c r="B71" s="170">
        <v>58</v>
      </c>
      <c r="D71" s="192"/>
      <c r="E71" s="133" t="s">
        <v>1</v>
      </c>
      <c r="F71" s="194"/>
      <c r="G71" s="195">
        <f t="shared" si="58"/>
        <v>12029434283271.121</v>
      </c>
      <c r="H71" s="195">
        <f t="shared" ref="H71:V71" si="60">H63*$B$72</f>
        <v>10958193224789.234</v>
      </c>
      <c r="I71" s="195">
        <f t="shared" si="60"/>
        <v>8309381559429.3604</v>
      </c>
      <c r="J71" s="195">
        <f t="shared" si="60"/>
        <v>7273036921229.7656</v>
      </c>
      <c r="K71" s="195">
        <f t="shared" si="60"/>
        <v>7171406049627.7559</v>
      </c>
      <c r="L71" s="195">
        <f t="shared" si="60"/>
        <v>7377320627599.1133</v>
      </c>
      <c r="M71" s="195">
        <f t="shared" si="60"/>
        <v>7381141157638.9023</v>
      </c>
      <c r="N71" s="195">
        <f t="shared" si="60"/>
        <v>7348484308327.748</v>
      </c>
      <c r="O71" s="195">
        <f t="shared" si="60"/>
        <v>7300473898342.5869</v>
      </c>
      <c r="P71" s="195">
        <f t="shared" si="60"/>
        <v>7230643306132.3818</v>
      </c>
      <c r="Q71" s="195">
        <f t="shared" si="60"/>
        <v>7141693430255.9482</v>
      </c>
      <c r="R71" s="195">
        <f t="shared" si="60"/>
        <v>7043490517649.7959</v>
      </c>
      <c r="S71" s="195">
        <f t="shared" si="60"/>
        <v>6969394291724.165</v>
      </c>
      <c r="T71" s="195">
        <f t="shared" si="60"/>
        <v>6924324765997.7412</v>
      </c>
      <c r="U71" s="195">
        <f t="shared" si="60"/>
        <v>6879622526090.8223</v>
      </c>
      <c r="V71" s="195">
        <f t="shared" si="60"/>
        <v>6830063900443.1533</v>
      </c>
      <c r="W71" s="195">
        <f t="shared" si="59"/>
        <v>6777166812663.6758</v>
      </c>
      <c r="X71" s="195">
        <f t="shared" si="59"/>
        <v>7324643205328.9844</v>
      </c>
      <c r="Y71" s="195">
        <f t="shared" si="59"/>
        <v>7308686715127.4004</v>
      </c>
      <c r="Z71" s="195">
        <f t="shared" ref="Z71:AD75" si="61">Z63*$B$72</f>
        <v>7289705074447.0449</v>
      </c>
      <c r="AA71" s="195">
        <f t="shared" si="61"/>
        <v>7267821497587.1904</v>
      </c>
      <c r="AB71" s="195">
        <f t="shared" si="61"/>
        <v>7247901336795.7666</v>
      </c>
      <c r="AC71" s="195">
        <f t="shared" si="61"/>
        <v>7230027109388.7217</v>
      </c>
      <c r="AD71" s="196">
        <f t="shared" si="61"/>
        <v>7209628196546.3604</v>
      </c>
      <c r="AE71" s="2"/>
      <c r="AF71" s="2"/>
    </row>
    <row r="72" spans="1:32" x14ac:dyDescent="0.2">
      <c r="A72" s="171" t="s">
        <v>28</v>
      </c>
      <c r="B72" s="172">
        <f>B71*B70</f>
        <v>86012260</v>
      </c>
      <c r="D72" s="192"/>
      <c r="E72" s="133" t="s">
        <v>3</v>
      </c>
      <c r="F72" s="194"/>
      <c r="G72" s="195">
        <f t="shared" si="58"/>
        <v>1764084774704.1814</v>
      </c>
      <c r="H72" s="195">
        <f t="shared" si="59"/>
        <v>1644179013959.896</v>
      </c>
      <c r="I72" s="195">
        <f t="shared" si="59"/>
        <v>1597660076380.3389</v>
      </c>
      <c r="J72" s="195">
        <f t="shared" si="59"/>
        <v>1762375791744.917</v>
      </c>
      <c r="K72" s="195">
        <f t="shared" si="59"/>
        <v>1790948306230.073</v>
      </c>
      <c r="L72" s="195">
        <f t="shared" si="59"/>
        <v>1884150855392.207</v>
      </c>
      <c r="M72" s="195">
        <f t="shared" si="59"/>
        <v>1948228349180.6428</v>
      </c>
      <c r="N72" s="195">
        <f t="shared" si="59"/>
        <v>1994958805988.4048</v>
      </c>
      <c r="O72" s="195">
        <f t="shared" si="59"/>
        <v>2033550951967.2407</v>
      </c>
      <c r="P72" s="195">
        <f t="shared" si="59"/>
        <v>2070129343366.5388</v>
      </c>
      <c r="Q72" s="195">
        <f t="shared" si="59"/>
        <v>2096999613748.4341</v>
      </c>
      <c r="R72" s="195">
        <f t="shared" si="59"/>
        <v>2125634106258.9346</v>
      </c>
      <c r="S72" s="195">
        <f t="shared" si="59"/>
        <v>2146274703113.2668</v>
      </c>
      <c r="T72" s="195">
        <f t="shared" si="59"/>
        <v>2160566853979.0464</v>
      </c>
      <c r="U72" s="195">
        <f t="shared" si="59"/>
        <v>2172705100937.1838</v>
      </c>
      <c r="V72" s="195">
        <f t="shared" si="59"/>
        <v>2184611279058.3413</v>
      </c>
      <c r="W72" s="195">
        <f t="shared" si="59"/>
        <v>2197612089352.7422</v>
      </c>
      <c r="X72" s="195">
        <f t="shared" si="59"/>
        <v>1874305860306.5791</v>
      </c>
      <c r="Y72" s="195">
        <f t="shared" si="59"/>
        <v>1869442386683.8745</v>
      </c>
      <c r="Z72" s="195">
        <f t="shared" si="61"/>
        <v>1864082386431.9873</v>
      </c>
      <c r="AA72" s="195">
        <f t="shared" si="61"/>
        <v>1858272202099.781</v>
      </c>
      <c r="AB72" s="195">
        <f t="shared" si="61"/>
        <v>1853384601967.1516</v>
      </c>
      <c r="AC72" s="195">
        <f t="shared" si="61"/>
        <v>1849445576950.1436</v>
      </c>
      <c r="AD72" s="196">
        <f t="shared" si="61"/>
        <v>1845183722781.2363</v>
      </c>
      <c r="AE72" s="2"/>
      <c r="AF72" s="2"/>
    </row>
    <row r="73" spans="1:32" x14ac:dyDescent="0.2">
      <c r="D73" s="192"/>
      <c r="E73" s="133" t="s">
        <v>4</v>
      </c>
      <c r="F73" s="194"/>
      <c r="G73" s="195">
        <f t="shared" si="58"/>
        <v>1660860836144.895</v>
      </c>
      <c r="H73" s="195">
        <f t="shared" si="59"/>
        <v>1486928981785.104</v>
      </c>
      <c r="I73" s="195">
        <f t="shared" si="59"/>
        <v>1138479193254.6379</v>
      </c>
      <c r="J73" s="195">
        <f t="shared" si="59"/>
        <v>1011665305389.2792</v>
      </c>
      <c r="K73" s="195">
        <f t="shared" si="59"/>
        <v>1008511586257.4664</v>
      </c>
      <c r="L73" s="195">
        <f t="shared" si="59"/>
        <v>978251521043.80139</v>
      </c>
      <c r="M73" s="195">
        <f t="shared" si="59"/>
        <v>978374402051.51306</v>
      </c>
      <c r="N73" s="195">
        <f t="shared" si="59"/>
        <v>990936760177.56921</v>
      </c>
      <c r="O73" s="195">
        <f t="shared" si="59"/>
        <v>1001696648508.9746</v>
      </c>
      <c r="P73" s="195">
        <f t="shared" si="59"/>
        <v>1013158044448.825</v>
      </c>
      <c r="Q73" s="195">
        <f t="shared" si="59"/>
        <v>1026176360869.5631</v>
      </c>
      <c r="R73" s="195">
        <f t="shared" si="59"/>
        <v>1042862747693.4385</v>
      </c>
      <c r="S73" s="195">
        <f t="shared" si="59"/>
        <v>1055136471735.8926</v>
      </c>
      <c r="T73" s="195">
        <f t="shared" si="59"/>
        <v>1060730688934.0261</v>
      </c>
      <c r="U73" s="195">
        <f t="shared" si="59"/>
        <v>1067851983881.0686</v>
      </c>
      <c r="V73" s="195">
        <f t="shared" si="59"/>
        <v>1070142767422.1378</v>
      </c>
      <c r="W73" s="195">
        <f t="shared" si="59"/>
        <v>1078279808846.5643</v>
      </c>
      <c r="X73" s="195">
        <f t="shared" si="59"/>
        <v>1144394306376.2302</v>
      </c>
      <c r="Y73" s="195">
        <f t="shared" si="59"/>
        <v>1154702143898.7129</v>
      </c>
      <c r="Z73" s="195">
        <f t="shared" si="61"/>
        <v>1165092940139.7036</v>
      </c>
      <c r="AA73" s="195">
        <f t="shared" si="61"/>
        <v>1175598051788.7981</v>
      </c>
      <c r="AB73" s="195">
        <f t="shared" si="61"/>
        <v>1186884837378.125</v>
      </c>
      <c r="AC73" s="195">
        <f t="shared" si="61"/>
        <v>1198992867761.3691</v>
      </c>
      <c r="AD73" s="196">
        <f t="shared" si="61"/>
        <v>1211335240425.7786</v>
      </c>
      <c r="AE73" s="2"/>
      <c r="AF73" s="2"/>
    </row>
    <row r="74" spans="1:32" x14ac:dyDescent="0.2">
      <c r="D74" s="87"/>
      <c r="E74" s="133" t="s">
        <v>2</v>
      </c>
      <c r="F74" s="194"/>
      <c r="G74" s="195">
        <f t="shared" si="58"/>
        <v>4180642368949.1641</v>
      </c>
      <c r="H74" s="195">
        <f t="shared" si="59"/>
        <v>3799622696143.2812</v>
      </c>
      <c r="I74" s="195">
        <f t="shared" si="59"/>
        <v>3124991980408.458</v>
      </c>
      <c r="J74" s="195">
        <f t="shared" si="59"/>
        <v>3139746157336.1738</v>
      </c>
      <c r="K74" s="195">
        <f t="shared" si="59"/>
        <v>3210535852942.9243</v>
      </c>
      <c r="L74" s="195">
        <f t="shared" si="59"/>
        <v>3468860028665.3438</v>
      </c>
      <c r="M74" s="195">
        <f t="shared" si="59"/>
        <v>3407738907177.7495</v>
      </c>
      <c r="N74" s="195">
        <f t="shared" si="59"/>
        <v>3305642053080.2012</v>
      </c>
      <c r="O74" s="195">
        <f t="shared" si="59"/>
        <v>3191948660444.7773</v>
      </c>
      <c r="P74" s="195">
        <f t="shared" si="59"/>
        <v>3071725474481.7974</v>
      </c>
      <c r="Q74" s="195">
        <f t="shared" si="59"/>
        <v>2939209426796.1006</v>
      </c>
      <c r="R74" s="195">
        <f t="shared" si="59"/>
        <v>2803485676067.1792</v>
      </c>
      <c r="S74" s="195">
        <f t="shared" si="59"/>
        <v>2721718042975.4766</v>
      </c>
      <c r="T74" s="195">
        <f t="shared" si="59"/>
        <v>2693289456274.6421</v>
      </c>
      <c r="U74" s="195">
        <f t="shared" si="59"/>
        <v>2663891030873.8687</v>
      </c>
      <c r="V74" s="195">
        <f t="shared" si="59"/>
        <v>2639139391671.0195</v>
      </c>
      <c r="W74" s="195">
        <f t="shared" si="59"/>
        <v>2603041865679.7632</v>
      </c>
      <c r="X74" s="195">
        <f t="shared" si="59"/>
        <v>2839943329995.0435</v>
      </c>
      <c r="Y74" s="195">
        <f t="shared" si="59"/>
        <v>2820494847844.9746</v>
      </c>
      <c r="Z74" s="195">
        <f t="shared" si="61"/>
        <v>2799665778783.4966</v>
      </c>
      <c r="AA74" s="195">
        <f t="shared" si="61"/>
        <v>2777519137416.9688</v>
      </c>
      <c r="AB74" s="195">
        <f t="shared" si="61"/>
        <v>2756139873149.0879</v>
      </c>
      <c r="AC74" s="195">
        <f t="shared" si="61"/>
        <v>2735556059134.0044</v>
      </c>
      <c r="AD74" s="196">
        <f t="shared" si="61"/>
        <v>2713819269483.4985</v>
      </c>
      <c r="AE74" s="2"/>
      <c r="AF74" s="2"/>
    </row>
    <row r="75" spans="1:32" x14ac:dyDescent="0.2">
      <c r="D75" s="87"/>
      <c r="E75" s="201" t="s">
        <v>14</v>
      </c>
      <c r="F75" s="194"/>
      <c r="G75" s="197">
        <f t="shared" si="58"/>
        <v>22522166064994.227</v>
      </c>
      <c r="H75" s="197">
        <f t="shared" si="59"/>
        <v>20483079899630.871</v>
      </c>
      <c r="I75" s="197">
        <f t="shared" si="59"/>
        <v>16136207661195.516</v>
      </c>
      <c r="J75" s="197">
        <f t="shared" si="59"/>
        <v>14876727923669.516</v>
      </c>
      <c r="K75" s="197">
        <f t="shared" si="59"/>
        <v>14881173931845.102</v>
      </c>
      <c r="L75" s="197">
        <f t="shared" si="59"/>
        <v>15413482467595.84</v>
      </c>
      <c r="M75" s="197">
        <f t="shared" si="59"/>
        <v>15439995846941.873</v>
      </c>
      <c r="N75" s="197">
        <f t="shared" si="59"/>
        <v>15382320128726.406</v>
      </c>
      <c r="O75" s="197">
        <f t="shared" si="59"/>
        <v>15289849303401.014</v>
      </c>
      <c r="P75" s="197">
        <f t="shared" si="59"/>
        <v>15166191896258.523</v>
      </c>
      <c r="Q75" s="197">
        <f t="shared" si="59"/>
        <v>15003250916757.031</v>
      </c>
      <c r="R75" s="197">
        <f t="shared" si="59"/>
        <v>14833767841463.879</v>
      </c>
      <c r="S75" s="197">
        <f t="shared" si="59"/>
        <v>14732738423674.193</v>
      </c>
      <c r="T75" s="197">
        <f t="shared" si="59"/>
        <v>14703927094970.008</v>
      </c>
      <c r="U75" s="197">
        <f t="shared" si="59"/>
        <v>14673643277496.785</v>
      </c>
      <c r="V75" s="197">
        <f t="shared" si="59"/>
        <v>14635409548851.434</v>
      </c>
      <c r="W75" s="197">
        <f t="shared" si="59"/>
        <v>14595565659658.238</v>
      </c>
      <c r="X75" s="197">
        <f t="shared" si="59"/>
        <v>15349321017051.961</v>
      </c>
      <c r="Y75" s="197">
        <f t="shared" si="59"/>
        <v>15361241014673.787</v>
      </c>
      <c r="Z75" s="197">
        <f t="shared" si="61"/>
        <v>15369766996226.191</v>
      </c>
      <c r="AA75" s="197">
        <f t="shared" si="61"/>
        <v>15375294585427.564</v>
      </c>
      <c r="AB75" s="197">
        <f t="shared" si="61"/>
        <v>15387964061429.131</v>
      </c>
      <c r="AC75" s="197">
        <f t="shared" si="61"/>
        <v>15408137439230.377</v>
      </c>
      <c r="AD75" s="198">
        <f t="shared" si="61"/>
        <v>15426628092033.537</v>
      </c>
      <c r="AE75" s="2"/>
      <c r="AF75" s="2"/>
    </row>
    <row r="76" spans="1:32" x14ac:dyDescent="0.2">
      <c r="A76" s="135" t="s">
        <v>29</v>
      </c>
      <c r="B76" s="185">
        <v>1177000000000000</v>
      </c>
      <c r="D76" s="88"/>
      <c r="E76" s="11" t="s">
        <v>8</v>
      </c>
      <c r="F76" s="199"/>
      <c r="G76" s="200">
        <f t="shared" si="58"/>
        <v>49558952649559.039</v>
      </c>
      <c r="H76" s="200">
        <f t="shared" si="59"/>
        <v>45470993273396.758</v>
      </c>
      <c r="I76" s="200">
        <f t="shared" si="59"/>
        <v>37244936491553.742</v>
      </c>
      <c r="J76" s="200">
        <f>J68*$B$72*J77</f>
        <v>35042608481296.25</v>
      </c>
      <c r="K76" s="200">
        <f>K68*$B$72*K77</f>
        <v>35771576618727.125</v>
      </c>
      <c r="L76" s="200">
        <f t="shared" ref="L76:AD76" si="62">L68*$B$72*L77</f>
        <v>36492736415994.211</v>
      </c>
      <c r="M76" s="200">
        <f t="shared" si="62"/>
        <v>37186493421992.68</v>
      </c>
      <c r="N76" s="200">
        <f t="shared" si="62"/>
        <v>37823321213739.602</v>
      </c>
      <c r="O76" s="200">
        <f t="shared" si="62"/>
        <v>38432108921756.422</v>
      </c>
      <c r="P76" s="200">
        <f t="shared" si="62"/>
        <v>39001019815389.562</v>
      </c>
      <c r="Q76" s="200">
        <f t="shared" si="62"/>
        <v>39525595957063.977</v>
      </c>
      <c r="R76" s="200">
        <f t="shared" si="62"/>
        <v>40058462115412.211</v>
      </c>
      <c r="S76" s="200">
        <f t="shared" si="62"/>
        <v>40602309473864.352</v>
      </c>
      <c r="T76" s="200">
        <f t="shared" si="62"/>
        <v>41119330473506.781</v>
      </c>
      <c r="U76" s="200">
        <f t="shared" si="62"/>
        <v>41620137292932.648</v>
      </c>
      <c r="V76" s="200">
        <f t="shared" si="62"/>
        <v>42105524618293.883</v>
      </c>
      <c r="W76" s="200">
        <f t="shared" si="62"/>
        <v>42616298633853.969</v>
      </c>
      <c r="X76" s="200">
        <f t="shared" si="62"/>
        <v>43132995443769.203</v>
      </c>
      <c r="Y76" s="200">
        <f t="shared" si="62"/>
        <v>43617555342610.078</v>
      </c>
      <c r="Z76" s="200">
        <f t="shared" si="62"/>
        <v>44090280013325.938</v>
      </c>
      <c r="AA76" s="200">
        <f t="shared" si="62"/>
        <v>44551391680021.312</v>
      </c>
      <c r="AB76" s="200">
        <f t="shared" si="62"/>
        <v>45032905892059.102</v>
      </c>
      <c r="AC76" s="200">
        <f t="shared" si="62"/>
        <v>45536069740703.242</v>
      </c>
      <c r="AD76" s="200">
        <f t="shared" si="62"/>
        <v>46030155867932.266</v>
      </c>
      <c r="AE76" s="2"/>
      <c r="AF76" s="2"/>
    </row>
    <row r="77" spans="1:32" ht="40" customHeight="1" x14ac:dyDescent="0.2">
      <c r="A77" s="167" t="s">
        <v>30</v>
      </c>
      <c r="B77" s="173"/>
      <c r="D77" s="234" t="s">
        <v>78</v>
      </c>
      <c r="E77" s="234"/>
      <c r="F77" s="234"/>
      <c r="G77" s="234"/>
      <c r="H77" s="234"/>
      <c r="I77" s="235">
        <v>1</v>
      </c>
      <c r="J77" s="236">
        <f>I77*(1+J79*0.5)</f>
        <v>1.0245</v>
      </c>
      <c r="K77" s="236">
        <f t="shared" ref="K77:AD77" si="63">J77*(1+K79*0.5)</f>
        <v>1.0470390000000001</v>
      </c>
      <c r="L77" s="236">
        <f t="shared" si="63"/>
        <v>1.0679797800000002</v>
      </c>
      <c r="M77" s="236">
        <f t="shared" si="63"/>
        <v>1.0866694261500003</v>
      </c>
      <c r="N77" s="236">
        <f t="shared" si="63"/>
        <v>1.1029694675422501</v>
      </c>
      <c r="O77" s="236">
        <f t="shared" si="63"/>
        <v>1.1195140095553837</v>
      </c>
      <c r="P77" s="236">
        <f t="shared" si="63"/>
        <v>1.1363067196987144</v>
      </c>
      <c r="Q77" s="236">
        <f t="shared" si="63"/>
        <v>1.153351320494195</v>
      </c>
      <c r="R77" s="236">
        <f t="shared" si="63"/>
        <v>1.1706515903016077</v>
      </c>
      <c r="S77" s="236">
        <f t="shared" si="63"/>
        <v>1.1882113641561316</v>
      </c>
      <c r="T77" s="236">
        <f t="shared" si="63"/>
        <v>1.2060345346184735</v>
      </c>
      <c r="U77" s="236">
        <f t="shared" si="63"/>
        <v>1.2241250526377505</v>
      </c>
      <c r="V77" s="236">
        <f t="shared" si="63"/>
        <v>1.2424869284273166</v>
      </c>
      <c r="W77" s="236">
        <f t="shared" si="63"/>
        <v>1.2611242323537262</v>
      </c>
      <c r="X77" s="236">
        <f t="shared" si="63"/>
        <v>1.280041095839032</v>
      </c>
      <c r="Y77" s="236">
        <f t="shared" si="63"/>
        <v>1.2992417122766173</v>
      </c>
      <c r="Z77" s="236">
        <f t="shared" si="63"/>
        <v>1.3187303379607664</v>
      </c>
      <c r="AA77" s="236">
        <f t="shared" si="63"/>
        <v>1.3385112930301779</v>
      </c>
      <c r="AB77" s="236">
        <f t="shared" si="63"/>
        <v>1.3585889624256304</v>
      </c>
      <c r="AC77" s="236">
        <f t="shared" si="63"/>
        <v>1.3789677968620146</v>
      </c>
      <c r="AD77" s="236">
        <f t="shared" si="63"/>
        <v>1.3996523138149448</v>
      </c>
      <c r="AE77" s="2"/>
      <c r="AF77" s="2"/>
    </row>
    <row r="78" spans="1:32" x14ac:dyDescent="0.2">
      <c r="A78" s="171" t="s">
        <v>31</v>
      </c>
      <c r="B78" s="174">
        <f>I76/B76</f>
        <v>3.1643956237513801E-2</v>
      </c>
      <c r="D78" s="175" t="s">
        <v>32</v>
      </c>
      <c r="E78" s="176" t="s">
        <v>33</v>
      </c>
      <c r="F78" s="100"/>
      <c r="G78" s="184">
        <v>1060000000000000</v>
      </c>
      <c r="H78" s="184">
        <v>998719000000000</v>
      </c>
      <c r="I78" s="184">
        <f>B76</f>
        <v>1177000000000000</v>
      </c>
      <c r="J78" s="186">
        <f>I78*(1+J79)</f>
        <v>1234673000000000</v>
      </c>
      <c r="K78" s="186">
        <f t="shared" ref="K78:AD78" si="64">J78*(1+K79)</f>
        <v>1288998612000000</v>
      </c>
      <c r="L78" s="186">
        <f t="shared" si="64"/>
        <v>1340558556480000</v>
      </c>
      <c r="M78" s="186">
        <f t="shared" si="64"/>
        <v>1387478105956800</v>
      </c>
      <c r="N78" s="186">
        <f t="shared" si="64"/>
        <v>1429102449135504</v>
      </c>
      <c r="O78" s="186">
        <f t="shared" si="64"/>
        <v>1471975522609569.2</v>
      </c>
      <c r="P78" s="186">
        <f t="shared" si="64"/>
        <v>1516134788287856.2</v>
      </c>
      <c r="Q78" s="186">
        <f t="shared" si="64"/>
        <v>1561618831936492</v>
      </c>
      <c r="R78" s="186">
        <f t="shared" si="64"/>
        <v>1608467396894586.8</v>
      </c>
      <c r="S78" s="186">
        <f t="shared" si="64"/>
        <v>1656721418801424.5</v>
      </c>
      <c r="T78" s="187">
        <f t="shared" si="64"/>
        <v>1706423061365467.2</v>
      </c>
      <c r="U78" s="187">
        <f t="shared" si="64"/>
        <v>1757615753206431.2</v>
      </c>
      <c r="V78" s="187">
        <f t="shared" si="64"/>
        <v>1810344225802624.2</v>
      </c>
      <c r="W78" s="187">
        <f t="shared" si="64"/>
        <v>1864654552576703</v>
      </c>
      <c r="X78" s="187">
        <f t="shared" si="64"/>
        <v>1920594189154004.2</v>
      </c>
      <c r="Y78" s="187">
        <f t="shared" si="64"/>
        <v>1978212014828624.5</v>
      </c>
      <c r="Z78" s="187">
        <f t="shared" si="64"/>
        <v>2037558375273483.2</v>
      </c>
      <c r="AA78" s="187">
        <f t="shared" si="64"/>
        <v>2098685126531687.8</v>
      </c>
      <c r="AB78" s="187">
        <f t="shared" si="64"/>
        <v>2161645680327638.5</v>
      </c>
      <c r="AC78" s="187">
        <f t="shared" si="64"/>
        <v>2226495050737467.8</v>
      </c>
      <c r="AD78" s="188">
        <f t="shared" si="64"/>
        <v>2293289902259592</v>
      </c>
      <c r="AE78" s="2"/>
      <c r="AF78" s="2"/>
    </row>
    <row r="79" spans="1:32" x14ac:dyDescent="0.2">
      <c r="A79" s="167" t="s">
        <v>34</v>
      </c>
      <c r="B79" s="173"/>
      <c r="D79" s="177"/>
      <c r="E79" s="178" t="s">
        <v>35</v>
      </c>
      <c r="F79" s="101"/>
      <c r="G79" s="179"/>
      <c r="H79" s="180"/>
      <c r="I79" s="180"/>
      <c r="J79" s="180">
        <v>4.9000000000000002E-2</v>
      </c>
      <c r="K79" s="180">
        <v>4.3999999999999997E-2</v>
      </c>
      <c r="L79" s="180">
        <v>0.04</v>
      </c>
      <c r="M79" s="180">
        <v>3.5000000000000003E-2</v>
      </c>
      <c r="N79" s="180">
        <v>0.03</v>
      </c>
      <c r="O79" s="180">
        <v>0.03</v>
      </c>
      <c r="P79" s="180">
        <v>0.03</v>
      </c>
      <c r="Q79" s="180">
        <v>0.03</v>
      </c>
      <c r="R79" s="180">
        <v>0.03</v>
      </c>
      <c r="S79" s="180">
        <v>0.03</v>
      </c>
      <c r="T79" s="14">
        <v>0.03</v>
      </c>
      <c r="U79" s="14">
        <v>0.03</v>
      </c>
      <c r="V79" s="14">
        <v>0.03</v>
      </c>
      <c r="W79" s="14">
        <v>0.03</v>
      </c>
      <c r="X79" s="14">
        <v>0.03</v>
      </c>
      <c r="Y79" s="14">
        <v>0.03</v>
      </c>
      <c r="Z79" s="14">
        <v>0.03</v>
      </c>
      <c r="AA79" s="14">
        <v>0.03</v>
      </c>
      <c r="AB79" s="14">
        <v>0.03</v>
      </c>
      <c r="AC79" s="14">
        <v>0.03</v>
      </c>
      <c r="AD79" s="25">
        <v>0.03</v>
      </c>
      <c r="AE79" s="2"/>
      <c r="AF79" s="2"/>
    </row>
    <row r="80" spans="1:32" x14ac:dyDescent="0.2">
      <c r="A80" s="171" t="s">
        <v>36</v>
      </c>
      <c r="B80" s="181">
        <v>6.5000000000000002E-2</v>
      </c>
      <c r="D80" s="177"/>
      <c r="E80" s="178" t="s">
        <v>37</v>
      </c>
      <c r="F80" s="134"/>
      <c r="G80" s="182"/>
      <c r="H80" s="182">
        <f>H76/H78</f>
        <v>4.552931632761243E-2</v>
      </c>
      <c r="I80" s="182">
        <f>I76/I78</f>
        <v>3.1643956237513801E-2</v>
      </c>
      <c r="J80" s="182">
        <f t="shared" ref="J80:AD80" si="65">J76/J78</f>
        <v>2.8382096701957724E-2</v>
      </c>
      <c r="K80" s="182">
        <f t="shared" si="65"/>
        <v>2.7751446964884029E-2</v>
      </c>
      <c r="L80" s="182">
        <f t="shared" si="65"/>
        <v>2.7222038335882756E-2</v>
      </c>
      <c r="M80" s="182">
        <f t="shared" si="65"/>
        <v>2.6801499254180308E-2</v>
      </c>
      <c r="N80" s="182">
        <f t="shared" si="65"/>
        <v>2.6466486875464927E-2</v>
      </c>
      <c r="O80" s="182">
        <f t="shared" si="65"/>
        <v>2.6109203809056993E-2</v>
      </c>
      <c r="P80" s="182">
        <f t="shared" si="65"/>
        <v>2.5723979237645956E-2</v>
      </c>
      <c r="Q80" s="182">
        <f t="shared" si="65"/>
        <v>2.5310655294832795E-2</v>
      </c>
      <c r="R80" s="182">
        <f t="shared" si="65"/>
        <v>2.4904739873964323E-2</v>
      </c>
      <c r="S80" s="182">
        <f t="shared" si="65"/>
        <v>2.4507626335415277E-2</v>
      </c>
      <c r="T80" s="182">
        <f t="shared" si="65"/>
        <v>2.4096797215459216E-2</v>
      </c>
      <c r="U80" s="182">
        <f t="shared" si="65"/>
        <v>2.3679884079898992E-2</v>
      </c>
      <c r="V80" s="182">
        <f t="shared" si="65"/>
        <v>2.3258297520531605E-2</v>
      </c>
      <c r="W80" s="182">
        <f t="shared" si="65"/>
        <v>2.2854795583966987E-2</v>
      </c>
      <c r="X80" s="182">
        <f t="shared" si="65"/>
        <v>2.2458151590455819E-2</v>
      </c>
      <c r="Y80" s="182">
        <f t="shared" si="65"/>
        <v>2.2048979085989795E-2</v>
      </c>
      <c r="Z80" s="182">
        <f t="shared" si="65"/>
        <v>2.1638781272908608E-2</v>
      </c>
      <c r="AA80" s="182">
        <f t="shared" si="65"/>
        <v>2.1228240061741649E-2</v>
      </c>
      <c r="AB80" s="182">
        <f t="shared" si="65"/>
        <v>2.0832695340354535E-2</v>
      </c>
      <c r="AC80" s="182">
        <f t="shared" si="65"/>
        <v>2.0451907012153752E-2</v>
      </c>
      <c r="AD80" s="183">
        <f t="shared" si="65"/>
        <v>2.0071669012530199E-2</v>
      </c>
      <c r="AE80" s="2"/>
      <c r="AF80" s="2"/>
    </row>
    <row r="81" spans="1:32" x14ac:dyDescent="0.2">
      <c r="A81" s="232" t="s">
        <v>75</v>
      </c>
      <c r="B81" s="2">
        <v>4.4000000000000004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6" x14ac:dyDescent="0.2">
      <c r="A82" s="169" t="s">
        <v>76</v>
      </c>
      <c r="B82" s="222">
        <v>0.55000000000000004</v>
      </c>
      <c r="C82" s="2"/>
      <c r="D82" s="191" t="s">
        <v>41</v>
      </c>
      <c r="E82" s="132" t="s">
        <v>5</v>
      </c>
      <c r="F82" s="193"/>
      <c r="G82" s="39">
        <f t="shared" ref="G82:AD82" si="66">G62*$B$71</f>
        <v>1946865.952733275</v>
      </c>
      <c r="H82" s="39">
        <f t="shared" si="66"/>
        <v>1749297.6816478798</v>
      </c>
      <c r="I82" s="39">
        <f t="shared" si="66"/>
        <v>1325512.216513295</v>
      </c>
      <c r="J82" s="39">
        <f t="shared" si="66"/>
        <v>1139540.076986979</v>
      </c>
      <c r="K82" s="39">
        <f t="shared" si="66"/>
        <v>1146194.553353664</v>
      </c>
      <c r="L82" s="39">
        <f t="shared" si="66"/>
        <v>1149652.0057016502</v>
      </c>
      <c r="M82" s="39">
        <f t="shared" si="66"/>
        <v>1162877.8942885322</v>
      </c>
      <c r="N82" s="39">
        <f t="shared" si="66"/>
        <v>1174870.834307157</v>
      </c>
      <c r="O82" s="39">
        <f t="shared" si="66"/>
        <v>1188277.0009760372</v>
      </c>
      <c r="P82" s="39">
        <f t="shared" si="66"/>
        <v>1200655.2579141725</v>
      </c>
      <c r="Q82" s="39">
        <f t="shared" si="66"/>
        <v>1213222.1724559395</v>
      </c>
      <c r="R82" s="39">
        <f t="shared" si="66"/>
        <v>1226117.0447106357</v>
      </c>
      <c r="S82" s="39">
        <f t="shared" si="66"/>
        <v>1240898.274493343</v>
      </c>
      <c r="T82" s="39">
        <f t="shared" si="66"/>
        <v>1257621.7521491009</v>
      </c>
      <c r="U82" s="39">
        <f t="shared" si="66"/>
        <v>1274181.2954502399</v>
      </c>
      <c r="V82" s="39">
        <f t="shared" si="66"/>
        <v>1288935.1842969055</v>
      </c>
      <c r="W82" s="39">
        <f t="shared" si="66"/>
        <v>1307824.8940406707</v>
      </c>
      <c r="X82" s="39">
        <f t="shared" si="66"/>
        <v>1460605.6191596077</v>
      </c>
      <c r="Y82" s="39">
        <f t="shared" si="66"/>
        <v>1488846.6530805235</v>
      </c>
      <c r="Z82" s="39">
        <f t="shared" si="66"/>
        <v>1518048.7915628485</v>
      </c>
      <c r="AA82" s="39">
        <f t="shared" si="66"/>
        <v>1548300.8398921252</v>
      </c>
      <c r="AB82" s="39">
        <f t="shared" si="66"/>
        <v>1580378.168229297</v>
      </c>
      <c r="AC82" s="39">
        <f t="shared" si="66"/>
        <v>1614406.1080103703</v>
      </c>
      <c r="AD82" s="40">
        <f t="shared" si="66"/>
        <v>1649838.9467060431</v>
      </c>
      <c r="AE82" s="2"/>
      <c r="AF82" s="2"/>
    </row>
    <row r="83" spans="1:32" ht="32" x14ac:dyDescent="0.2">
      <c r="A83" s="233" t="s">
        <v>77</v>
      </c>
      <c r="B83">
        <f>B81*B82</f>
        <v>2.4200000000000004</v>
      </c>
      <c r="C83" s="2"/>
      <c r="D83" s="192"/>
      <c r="E83" s="133" t="s">
        <v>1</v>
      </c>
      <c r="F83" s="194"/>
      <c r="G83" s="16">
        <f t="shared" ref="G83:AD83" si="67">G63*$B$71</f>
        <v>8111717.8926553614</v>
      </c>
      <c r="H83" s="16">
        <f t="shared" si="67"/>
        <v>7389355.9713205481</v>
      </c>
      <c r="I83" s="16">
        <f t="shared" si="67"/>
        <v>5603202.7346671615</v>
      </c>
      <c r="J83" s="16">
        <f t="shared" si="67"/>
        <v>4904372.2538080784</v>
      </c>
      <c r="K83" s="16">
        <f t="shared" si="67"/>
        <v>4835840.2729844535</v>
      </c>
      <c r="L83" s="16">
        <f t="shared" si="67"/>
        <v>4974693.1007364364</v>
      </c>
      <c r="M83" s="16">
        <f t="shared" si="67"/>
        <v>4977269.3700067447</v>
      </c>
      <c r="N83" s="16">
        <f t="shared" si="67"/>
        <v>4955248.1225700779</v>
      </c>
      <c r="O83" s="16">
        <f t="shared" si="67"/>
        <v>4922873.6241074242</v>
      </c>
      <c r="P83" s="16">
        <f t="shared" si="67"/>
        <v>4875785.2863728739</v>
      </c>
      <c r="Q83" s="16">
        <f t="shared" si="67"/>
        <v>4815804.3859659657</v>
      </c>
      <c r="R83" s="16">
        <f t="shared" si="67"/>
        <v>4749583.9549348913</v>
      </c>
      <c r="S83" s="16">
        <f t="shared" si="67"/>
        <v>4699619.2045180714</v>
      </c>
      <c r="T83" s="16">
        <f t="shared" si="67"/>
        <v>4669227.8104059696</v>
      </c>
      <c r="U83" s="16">
        <f t="shared" si="67"/>
        <v>4639084.0853765225</v>
      </c>
      <c r="V83" s="16">
        <f t="shared" si="67"/>
        <v>4605665.5902972771</v>
      </c>
      <c r="W83" s="16">
        <f t="shared" si="67"/>
        <v>4569995.8951723073</v>
      </c>
      <c r="X83" s="16">
        <f t="shared" si="67"/>
        <v>4939171.5310012912</v>
      </c>
      <c r="Y83" s="16">
        <f t="shared" si="67"/>
        <v>4928411.7110443236</v>
      </c>
      <c r="Z83" s="16">
        <f t="shared" si="67"/>
        <v>4915611.9641307946</v>
      </c>
      <c r="AA83" s="16">
        <f t="shared" si="67"/>
        <v>4900855.3764318833</v>
      </c>
      <c r="AB83" s="16">
        <f t="shared" si="67"/>
        <v>4887422.7643146971</v>
      </c>
      <c r="AC83" s="16">
        <f t="shared" si="67"/>
        <v>4875369.7710599145</v>
      </c>
      <c r="AD83" s="27">
        <f t="shared" si="67"/>
        <v>4861614.3256750712</v>
      </c>
      <c r="AE83" s="2"/>
      <c r="AF83" s="2"/>
    </row>
    <row r="84" spans="1:32" x14ac:dyDescent="0.2">
      <c r="A84" s="2"/>
      <c r="B84" s="2"/>
      <c r="C84" s="2"/>
      <c r="D84" s="192"/>
      <c r="E84" s="133" t="s">
        <v>3</v>
      </c>
      <c r="F84" s="194"/>
      <c r="G84" s="16">
        <f t="shared" ref="G84:AD84" si="68">G64*$B$71</f>
        <v>1189562.0104952774</v>
      </c>
      <c r="H84" s="16">
        <f t="shared" si="68"/>
        <v>1108706.861204135</v>
      </c>
      <c r="I84" s="16">
        <f t="shared" si="68"/>
        <v>1077338.0961046675</v>
      </c>
      <c r="J84" s="16">
        <f t="shared" si="68"/>
        <v>1188409.6048773185</v>
      </c>
      <c r="K84" s="16">
        <f t="shared" si="68"/>
        <v>1207676.6935474575</v>
      </c>
      <c r="L84" s="16">
        <f t="shared" si="68"/>
        <v>1270525.2671275933</v>
      </c>
      <c r="M84" s="16">
        <f t="shared" si="68"/>
        <v>1313734.1612983693</v>
      </c>
      <c r="N84" s="16">
        <f t="shared" si="68"/>
        <v>1345245.5585672029</v>
      </c>
      <c r="O84" s="16">
        <f t="shared" si="68"/>
        <v>1371269.1099396755</v>
      </c>
      <c r="P84" s="16">
        <f t="shared" si="68"/>
        <v>1395934.7413410512</v>
      </c>
      <c r="Q84" s="16">
        <f t="shared" si="68"/>
        <v>1414053.9685552872</v>
      </c>
      <c r="R84" s="16">
        <f t="shared" si="68"/>
        <v>1433362.8504008406</v>
      </c>
      <c r="S84" s="16">
        <f t="shared" si="68"/>
        <v>1447281.268746682</v>
      </c>
      <c r="T84" s="16">
        <f t="shared" si="68"/>
        <v>1456918.7872843323</v>
      </c>
      <c r="U84" s="16">
        <f t="shared" si="68"/>
        <v>1465103.8800091599</v>
      </c>
      <c r="V84" s="16">
        <f t="shared" si="68"/>
        <v>1473132.4835015822</v>
      </c>
      <c r="W84" s="16">
        <f t="shared" si="68"/>
        <v>1481899.2220697263</v>
      </c>
      <c r="X84" s="16">
        <f t="shared" si="68"/>
        <v>1263886.5656800738</v>
      </c>
      <c r="Y84" s="16">
        <f t="shared" si="68"/>
        <v>1260607.0161121767</v>
      </c>
      <c r="Z84" s="16">
        <f t="shared" si="68"/>
        <v>1256992.6474790368</v>
      </c>
      <c r="AA84" s="16">
        <f t="shared" si="68"/>
        <v>1253074.7096028787</v>
      </c>
      <c r="AB84" s="16">
        <f t="shared" si="68"/>
        <v>1249778.890987108</v>
      </c>
      <c r="AC84" s="16">
        <f t="shared" si="68"/>
        <v>1247122.7178905464</v>
      </c>
      <c r="AD84" s="27">
        <f t="shared" si="68"/>
        <v>1244248.8538414373</v>
      </c>
      <c r="AE84" s="2"/>
      <c r="AF84" s="2"/>
    </row>
    <row r="85" spans="1:32" x14ac:dyDescent="0.2">
      <c r="A85" s="2"/>
      <c r="B85" s="2"/>
      <c r="C85" s="2"/>
      <c r="D85" s="192"/>
      <c r="E85" s="133" t="s">
        <v>4</v>
      </c>
      <c r="F85" s="194"/>
      <c r="G85" s="16">
        <f t="shared" ref="G85:AD85" si="69">G65*$B$71</f>
        <v>1119955.7888189883</v>
      </c>
      <c r="H85" s="16">
        <f t="shared" si="69"/>
        <v>1002669.6303938071</v>
      </c>
      <c r="I85" s="16">
        <f t="shared" si="69"/>
        <v>767702.10675511847</v>
      </c>
      <c r="J85" s="16">
        <f t="shared" si="69"/>
        <v>682188.65208957647</v>
      </c>
      <c r="K85" s="16">
        <f t="shared" si="69"/>
        <v>680062.02840075421</v>
      </c>
      <c r="L85" s="16">
        <f t="shared" si="69"/>
        <v>659656.9863475333</v>
      </c>
      <c r="M85" s="16">
        <f t="shared" si="69"/>
        <v>659739.84777272167</v>
      </c>
      <c r="N85" s="16">
        <f t="shared" si="69"/>
        <v>668210.92818976054</v>
      </c>
      <c r="O85" s="16">
        <f t="shared" si="69"/>
        <v>675466.56271467032</v>
      </c>
      <c r="P85" s="16">
        <f t="shared" si="69"/>
        <v>683195.23958598287</v>
      </c>
      <c r="Q85" s="16">
        <f t="shared" si="69"/>
        <v>691973.7829285576</v>
      </c>
      <c r="R85" s="16">
        <f t="shared" si="69"/>
        <v>703225.7885819932</v>
      </c>
      <c r="S85" s="16">
        <f t="shared" si="69"/>
        <v>711502.23654955439</v>
      </c>
      <c r="T85" s="16">
        <f t="shared" si="69"/>
        <v>715274.54293345532</v>
      </c>
      <c r="U85" s="16">
        <f t="shared" si="69"/>
        <v>720076.59216374485</v>
      </c>
      <c r="V85" s="16">
        <f t="shared" si="69"/>
        <v>721621.31898968806</v>
      </c>
      <c r="W85" s="16">
        <f t="shared" si="69"/>
        <v>727108.30889806559</v>
      </c>
      <c r="X85" s="16">
        <f t="shared" si="69"/>
        <v>771690.80047218094</v>
      </c>
      <c r="Y85" s="16">
        <f t="shared" si="69"/>
        <v>778641.60697702109</v>
      </c>
      <c r="Z85" s="16">
        <f t="shared" si="69"/>
        <v>785648.3544102062</v>
      </c>
      <c r="AA85" s="16">
        <f t="shared" si="69"/>
        <v>792732.18729225686</v>
      </c>
      <c r="AB85" s="16">
        <f t="shared" si="69"/>
        <v>800343.12047993217</v>
      </c>
      <c r="AC85" s="16">
        <f t="shared" si="69"/>
        <v>808507.83748920693</v>
      </c>
      <c r="AD85" s="27">
        <f t="shared" si="69"/>
        <v>816830.57676539547</v>
      </c>
      <c r="AE85" s="2"/>
      <c r="AF85" s="2"/>
    </row>
    <row r="86" spans="1:32" x14ac:dyDescent="0.2">
      <c r="A86" s="2"/>
      <c r="B86" s="2"/>
      <c r="C86" s="2"/>
      <c r="D86" s="87"/>
      <c r="E86" s="133" t="s">
        <v>2</v>
      </c>
      <c r="F86" s="194"/>
      <c r="G86" s="16">
        <f t="shared" ref="G86:AD86" si="70">G66*$B$71</f>
        <v>2819101.1072032233</v>
      </c>
      <c r="H86" s="16">
        <f t="shared" si="70"/>
        <v>2562170.9786059605</v>
      </c>
      <c r="I86" s="16">
        <f t="shared" si="70"/>
        <v>2107252.3250021632</v>
      </c>
      <c r="J86" s="16">
        <f t="shared" si="70"/>
        <v>2117201.3980971794</v>
      </c>
      <c r="K86" s="16">
        <f t="shared" si="70"/>
        <v>2164936.4808073826</v>
      </c>
      <c r="L86" s="16">
        <f t="shared" si="70"/>
        <v>2339130.2782020834</v>
      </c>
      <c r="M86" s="16">
        <f t="shared" si="70"/>
        <v>2297914.9323167359</v>
      </c>
      <c r="N86" s="16">
        <f t="shared" si="70"/>
        <v>2229068.7290236494</v>
      </c>
      <c r="O86" s="16">
        <f t="shared" si="70"/>
        <v>2152402.7191681406</v>
      </c>
      <c r="P86" s="16">
        <f t="shared" si="70"/>
        <v>2071333.5229180614</v>
      </c>
      <c r="Q86" s="16">
        <f t="shared" si="70"/>
        <v>1981974.9737325101</v>
      </c>
      <c r="R86" s="16">
        <f t="shared" si="70"/>
        <v>1890453.3982934107</v>
      </c>
      <c r="S86" s="16">
        <f t="shared" si="70"/>
        <v>1835315.6456135164</v>
      </c>
      <c r="T86" s="16">
        <f t="shared" si="70"/>
        <v>1816145.6106830498</v>
      </c>
      <c r="U86" s="16">
        <f t="shared" si="70"/>
        <v>1796321.5917205801</v>
      </c>
      <c r="V86" s="16">
        <f t="shared" si="70"/>
        <v>1779631.0051255384</v>
      </c>
      <c r="W86" s="16">
        <f t="shared" si="70"/>
        <v>1755289.632076012</v>
      </c>
      <c r="X86" s="16">
        <f t="shared" si="70"/>
        <v>1915037.6137042849</v>
      </c>
      <c r="Y86" s="16">
        <f t="shared" si="70"/>
        <v>1901923.0650957031</v>
      </c>
      <c r="Z86" s="16">
        <f t="shared" si="70"/>
        <v>1887877.555704766</v>
      </c>
      <c r="AA86" s="16">
        <f t="shared" si="70"/>
        <v>1872943.577696763</v>
      </c>
      <c r="AB86" s="16">
        <f t="shared" si="70"/>
        <v>1858527.0593127897</v>
      </c>
      <c r="AC86" s="16">
        <f t="shared" si="70"/>
        <v>1844646.9309116197</v>
      </c>
      <c r="AD86" s="27">
        <f t="shared" si="70"/>
        <v>1829989.3251269402</v>
      </c>
      <c r="AE86" s="2"/>
      <c r="AF86" s="2"/>
    </row>
    <row r="87" spans="1:32" x14ac:dyDescent="0.2">
      <c r="A87" s="2"/>
      <c r="B87" s="2"/>
      <c r="C87" s="2"/>
      <c r="D87" s="87"/>
      <c r="E87" s="201" t="s">
        <v>14</v>
      </c>
      <c r="F87" s="194"/>
      <c r="G87" s="17">
        <f t="shared" ref="G87:AD87" si="71">G67*$B$71</f>
        <v>15187202.751906125</v>
      </c>
      <c r="H87" s="17">
        <f t="shared" si="71"/>
        <v>13812201.123172332</v>
      </c>
      <c r="I87" s="17">
        <f t="shared" si="71"/>
        <v>10881007.479042405</v>
      </c>
      <c r="J87" s="17">
        <f t="shared" si="71"/>
        <v>10031711.985859131</v>
      </c>
      <c r="K87" s="17">
        <f t="shared" si="71"/>
        <v>10034710.029093713</v>
      </c>
      <c r="L87" s="17">
        <f t="shared" si="71"/>
        <v>10393657.638115296</v>
      </c>
      <c r="M87" s="17">
        <f t="shared" si="71"/>
        <v>10411536.205683105</v>
      </c>
      <c r="N87" s="17">
        <f t="shared" si="71"/>
        <v>10372644.172657846</v>
      </c>
      <c r="O87" s="17">
        <f t="shared" si="71"/>
        <v>10310289.016905949</v>
      </c>
      <c r="P87" s="17">
        <f t="shared" si="71"/>
        <v>10226904.048132142</v>
      </c>
      <c r="Q87" s="17">
        <f t="shared" si="71"/>
        <v>10117029.283638261</v>
      </c>
      <c r="R87" s="17">
        <f t="shared" si="71"/>
        <v>10002743.036921771</v>
      </c>
      <c r="S87" s="17">
        <f t="shared" si="71"/>
        <v>9934616.6299211662</v>
      </c>
      <c r="T87" s="17">
        <f t="shared" si="71"/>
        <v>9915188.5034559071</v>
      </c>
      <c r="U87" s="17">
        <f t="shared" si="71"/>
        <v>9894767.4447202478</v>
      </c>
      <c r="V87" s="17">
        <f t="shared" si="71"/>
        <v>9868985.5822109915</v>
      </c>
      <c r="W87" s="17">
        <f t="shared" si="71"/>
        <v>9842117.9522567801</v>
      </c>
      <c r="X87" s="17">
        <f t="shared" si="71"/>
        <v>10350392.130017439</v>
      </c>
      <c r="Y87" s="17">
        <f t="shared" si="71"/>
        <v>10358430.052309748</v>
      </c>
      <c r="Z87" s="17">
        <f t="shared" si="71"/>
        <v>10364179.313287653</v>
      </c>
      <c r="AA87" s="17">
        <f t="shared" si="71"/>
        <v>10367906.690915909</v>
      </c>
      <c r="AB87" s="17">
        <f t="shared" si="71"/>
        <v>10376450.003323823</v>
      </c>
      <c r="AC87" s="17">
        <f t="shared" si="71"/>
        <v>10390053.365361657</v>
      </c>
      <c r="AD87" s="203">
        <f t="shared" si="71"/>
        <v>10402522.028114889</v>
      </c>
      <c r="AE87" s="2"/>
      <c r="AF87" s="2"/>
    </row>
    <row r="88" spans="1:32" x14ac:dyDescent="0.2">
      <c r="A88" s="2"/>
      <c r="B88" s="2"/>
      <c r="C88" s="2"/>
      <c r="D88" s="88"/>
      <c r="E88" s="11" t="s">
        <v>8</v>
      </c>
      <c r="F88" s="199"/>
      <c r="G88" s="41">
        <f t="shared" ref="G88:AD88" si="72">G68*$B$71</f>
        <v>33418715.583969358</v>
      </c>
      <c r="H88" s="41">
        <f t="shared" si="72"/>
        <v>30662112.701805674</v>
      </c>
      <c r="I88" s="41">
        <f t="shared" si="72"/>
        <v>25115097.737347178</v>
      </c>
      <c r="J88" s="41">
        <f t="shared" si="72"/>
        <v>23064927.734332301</v>
      </c>
      <c r="K88" s="41">
        <f t="shared" si="72"/>
        <v>23037898.361076266</v>
      </c>
      <c r="L88" s="41">
        <f t="shared" si="72"/>
        <v>23041515.187751476</v>
      </c>
      <c r="M88" s="41">
        <f t="shared" si="72"/>
        <v>23075728.145683914</v>
      </c>
      <c r="N88" s="41">
        <f t="shared" si="72"/>
        <v>23124044.957703177</v>
      </c>
      <c r="O88" s="41">
        <f t="shared" si="72"/>
        <v>23149004.44919366</v>
      </c>
      <c r="P88" s="41">
        <f t="shared" si="72"/>
        <v>23144511.718338221</v>
      </c>
      <c r="Q88" s="41">
        <f t="shared" si="72"/>
        <v>23109175.14724585</v>
      </c>
      <c r="R88" s="41">
        <f t="shared" si="72"/>
        <v>23074603.513005536</v>
      </c>
      <c r="S88" s="41">
        <f t="shared" si="72"/>
        <v>23042238.6290018</v>
      </c>
      <c r="T88" s="41">
        <f t="shared" si="72"/>
        <v>22990791.62206002</v>
      </c>
      <c r="U88" s="41">
        <f t="shared" si="72"/>
        <v>22926901.061018728</v>
      </c>
      <c r="V88" s="41">
        <f t="shared" si="72"/>
        <v>22851509.260064192</v>
      </c>
      <c r="W88" s="41">
        <f t="shared" si="72"/>
        <v>22786912.828493491</v>
      </c>
      <c r="X88" s="41">
        <f t="shared" si="72"/>
        <v>22722355.020098329</v>
      </c>
      <c r="Y88" s="41">
        <f t="shared" si="72"/>
        <v>22638049.234471425</v>
      </c>
      <c r="Z88" s="41">
        <f t="shared" si="72"/>
        <v>22545220.856663808</v>
      </c>
      <c r="AA88" s="41">
        <f t="shared" si="72"/>
        <v>22444341.587736625</v>
      </c>
      <c r="AB88" s="41">
        <f t="shared" si="72"/>
        <v>22351646.726586636</v>
      </c>
      <c r="AC88" s="41">
        <f t="shared" si="72"/>
        <v>22267376.581342794</v>
      </c>
      <c r="AD88" s="42">
        <f t="shared" si="72"/>
        <v>22176342.15285629</v>
      </c>
      <c r="AE88" s="2"/>
      <c r="AF88" s="2"/>
    </row>
    <row r="89" spans="1:32" x14ac:dyDescent="0.2">
      <c r="A89" s="2"/>
      <c r="B89" s="2"/>
      <c r="C89" s="2"/>
      <c r="D89" s="2"/>
      <c r="E89" s="2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2"/>
      <c r="AF89" s="2"/>
    </row>
    <row r="90" spans="1:32" ht="16" x14ac:dyDescent="0.2">
      <c r="A90" s="135" t="s">
        <v>42</v>
      </c>
      <c r="B90" s="189">
        <v>0.8</v>
      </c>
      <c r="D90" s="191" t="s">
        <v>39</v>
      </c>
      <c r="E90" s="132" t="s">
        <v>5</v>
      </c>
      <c r="F90" s="193"/>
      <c r="G90" s="39">
        <f>G82/$B$90</f>
        <v>2433582.4409165937</v>
      </c>
      <c r="H90" s="39">
        <f t="shared" ref="H90:AD90" si="73">H82/$B$90</f>
        <v>2186622.1020598495</v>
      </c>
      <c r="I90" s="39">
        <f t="shared" si="73"/>
        <v>1656890.2706416186</v>
      </c>
      <c r="J90" s="39">
        <f t="shared" si="73"/>
        <v>1424425.0962337237</v>
      </c>
      <c r="K90" s="39">
        <f t="shared" si="73"/>
        <v>1432743.1916920799</v>
      </c>
      <c r="L90" s="39">
        <f t="shared" si="73"/>
        <v>1437065.0071270627</v>
      </c>
      <c r="M90" s="39">
        <f t="shared" si="73"/>
        <v>1453597.3678606651</v>
      </c>
      <c r="N90" s="39">
        <f>N82/$B$90</f>
        <v>1468588.5428839461</v>
      </c>
      <c r="O90" s="39">
        <f t="shared" si="73"/>
        <v>1485346.2512200465</v>
      </c>
      <c r="P90" s="39">
        <f t="shared" si="73"/>
        <v>1500819.0723927156</v>
      </c>
      <c r="Q90" s="39">
        <f t="shared" si="73"/>
        <v>1516527.7155699243</v>
      </c>
      <c r="R90" s="39">
        <f t="shared" si="73"/>
        <v>1532646.3058882945</v>
      </c>
      <c r="S90" s="39">
        <f t="shared" si="73"/>
        <v>1551122.8431166785</v>
      </c>
      <c r="T90" s="39">
        <f t="shared" si="73"/>
        <v>1572027.190186376</v>
      </c>
      <c r="U90" s="39">
        <f t="shared" si="73"/>
        <v>1592726.6193127998</v>
      </c>
      <c r="V90" s="39">
        <f t="shared" si="73"/>
        <v>1611168.9803711318</v>
      </c>
      <c r="W90" s="39">
        <f t="shared" si="73"/>
        <v>1634781.1175508383</v>
      </c>
      <c r="X90" s="39">
        <f t="shared" si="73"/>
        <v>1825757.0239495095</v>
      </c>
      <c r="Y90" s="39">
        <f t="shared" si="73"/>
        <v>1861058.3163506542</v>
      </c>
      <c r="Z90" s="39">
        <f t="shared" si="73"/>
        <v>1897560.9894535604</v>
      </c>
      <c r="AA90" s="39">
        <f t="shared" si="73"/>
        <v>1935376.0498651564</v>
      </c>
      <c r="AB90" s="39">
        <f t="shared" si="73"/>
        <v>1975472.7102866212</v>
      </c>
      <c r="AC90" s="39">
        <f t="shared" si="73"/>
        <v>2018007.6350129629</v>
      </c>
      <c r="AD90" s="40">
        <f t="shared" si="73"/>
        <v>2062298.6833825537</v>
      </c>
    </row>
    <row r="91" spans="1:32" x14ac:dyDescent="0.2">
      <c r="D91" s="192"/>
      <c r="E91" s="133" t="s">
        <v>1</v>
      </c>
      <c r="F91" s="194"/>
      <c r="G91" s="16">
        <f t="shared" ref="G91:AD96" si="74">G83/$B$90</f>
        <v>10139647.365819201</v>
      </c>
      <c r="H91" s="16">
        <f t="shared" si="74"/>
        <v>9236694.964150684</v>
      </c>
      <c r="I91" s="16">
        <f t="shared" si="74"/>
        <v>7004003.4183339514</v>
      </c>
      <c r="J91" s="16">
        <f t="shared" si="74"/>
        <v>6130465.3172600977</v>
      </c>
      <c r="K91" s="16">
        <f t="shared" si="74"/>
        <v>6044800.3412305666</v>
      </c>
      <c r="L91" s="16">
        <f t="shared" si="74"/>
        <v>6218366.3759205453</v>
      </c>
      <c r="M91" s="16">
        <f t="shared" si="74"/>
        <v>6221586.7125084307</v>
      </c>
      <c r="N91" s="16">
        <f t="shared" si="74"/>
        <v>6194060.1532125967</v>
      </c>
      <c r="O91" s="16">
        <f t="shared" si="74"/>
        <v>6153592.0301342802</v>
      </c>
      <c r="P91" s="16">
        <f t="shared" si="74"/>
        <v>6094731.6079660924</v>
      </c>
      <c r="Q91" s="16">
        <f t="shared" si="74"/>
        <v>6019755.4824574571</v>
      </c>
      <c r="R91" s="16">
        <f t="shared" si="74"/>
        <v>5936979.9436686141</v>
      </c>
      <c r="S91" s="16">
        <f t="shared" si="74"/>
        <v>5874524.0056475885</v>
      </c>
      <c r="T91" s="16">
        <f t="shared" si="74"/>
        <v>5836534.763007462</v>
      </c>
      <c r="U91" s="16">
        <f t="shared" si="74"/>
        <v>5798855.1067206524</v>
      </c>
      <c r="V91" s="16">
        <f t="shared" si="74"/>
        <v>5757081.9878715957</v>
      </c>
      <c r="W91" s="16">
        <f t="shared" si="74"/>
        <v>5712494.8689653836</v>
      </c>
      <c r="X91" s="16">
        <f t="shared" si="74"/>
        <v>6173964.4137516133</v>
      </c>
      <c r="Y91" s="16">
        <f t="shared" si="74"/>
        <v>6160514.6388054043</v>
      </c>
      <c r="Z91" s="16">
        <f t="shared" si="74"/>
        <v>6144514.9551634928</v>
      </c>
      <c r="AA91" s="16">
        <f t="shared" si="74"/>
        <v>6126069.2205398539</v>
      </c>
      <c r="AB91" s="16">
        <f t="shared" si="74"/>
        <v>6109278.4553933712</v>
      </c>
      <c r="AC91" s="16">
        <f t="shared" si="74"/>
        <v>6094212.2138248924</v>
      </c>
      <c r="AD91" s="27">
        <f t="shared" si="74"/>
        <v>6077017.9070938388</v>
      </c>
    </row>
    <row r="92" spans="1:32" x14ac:dyDescent="0.2">
      <c r="D92" s="192"/>
      <c r="E92" s="133" t="s">
        <v>3</v>
      </c>
      <c r="F92" s="194"/>
      <c r="G92" s="16">
        <f t="shared" si="74"/>
        <v>1486952.5131190966</v>
      </c>
      <c r="H92" s="16">
        <f t="shared" si="74"/>
        <v>1385883.5765051686</v>
      </c>
      <c r="I92" s="16">
        <f t="shared" si="74"/>
        <v>1346672.6201308344</v>
      </c>
      <c r="J92" s="16">
        <f t="shared" si="74"/>
        <v>1485512.0060966481</v>
      </c>
      <c r="K92" s="16">
        <f t="shared" si="74"/>
        <v>1509595.8669343218</v>
      </c>
      <c r="L92" s="16">
        <f t="shared" si="74"/>
        <v>1588156.5839094915</v>
      </c>
      <c r="M92" s="16">
        <f t="shared" si="74"/>
        <v>1642167.7016229616</v>
      </c>
      <c r="N92" s="16">
        <f t="shared" si="74"/>
        <v>1681556.9482090035</v>
      </c>
      <c r="O92" s="16">
        <f t="shared" si="74"/>
        <v>1714086.3874245943</v>
      </c>
      <c r="P92" s="16">
        <f t="shared" si="74"/>
        <v>1744918.4266763139</v>
      </c>
      <c r="Q92" s="16">
        <f t="shared" si="74"/>
        <v>1767567.4606941089</v>
      </c>
      <c r="R92" s="16">
        <f t="shared" si="74"/>
        <v>1791703.5630010506</v>
      </c>
      <c r="S92" s="16">
        <f t="shared" si="74"/>
        <v>1809101.5859333524</v>
      </c>
      <c r="T92" s="16">
        <f t="shared" si="74"/>
        <v>1821148.4841054154</v>
      </c>
      <c r="U92" s="16">
        <f t="shared" si="74"/>
        <v>1831379.8500114498</v>
      </c>
      <c r="V92" s="16">
        <f t="shared" si="74"/>
        <v>1841415.6043769775</v>
      </c>
      <c r="W92" s="16">
        <f t="shared" si="74"/>
        <v>1852374.0275871579</v>
      </c>
      <c r="X92" s="16">
        <f t="shared" si="74"/>
        <v>1579858.2071000922</v>
      </c>
      <c r="Y92" s="16">
        <f t="shared" si="74"/>
        <v>1575758.7701402209</v>
      </c>
      <c r="Z92" s="16">
        <f t="shared" si="74"/>
        <v>1571240.809348796</v>
      </c>
      <c r="AA92" s="16">
        <f t="shared" si="74"/>
        <v>1566343.3870035983</v>
      </c>
      <c r="AB92" s="16">
        <f t="shared" si="74"/>
        <v>1562223.6137338849</v>
      </c>
      <c r="AC92" s="16">
        <f t="shared" si="74"/>
        <v>1558903.3973631829</v>
      </c>
      <c r="AD92" s="27">
        <f t="shared" si="74"/>
        <v>1555311.0673017965</v>
      </c>
    </row>
    <row r="93" spans="1:32" x14ac:dyDescent="0.2">
      <c r="D93" s="192"/>
      <c r="E93" s="133" t="s">
        <v>4</v>
      </c>
      <c r="F93" s="194"/>
      <c r="G93" s="16">
        <f t="shared" si="74"/>
        <v>1399944.7360237353</v>
      </c>
      <c r="H93" s="16">
        <f t="shared" si="74"/>
        <v>1253337.0379922588</v>
      </c>
      <c r="I93" s="16">
        <f t="shared" si="74"/>
        <v>959627.63344389806</v>
      </c>
      <c r="J93" s="16">
        <f t="shared" si="74"/>
        <v>852735.81511197053</v>
      </c>
      <c r="K93" s="16">
        <f t="shared" si="74"/>
        <v>850077.53550094273</v>
      </c>
      <c r="L93" s="16">
        <f t="shared" si="74"/>
        <v>824571.23293441662</v>
      </c>
      <c r="M93" s="16">
        <f t="shared" si="74"/>
        <v>824674.80971590208</v>
      </c>
      <c r="N93" s="16">
        <f t="shared" si="74"/>
        <v>835263.66023720067</v>
      </c>
      <c r="O93" s="16">
        <f t="shared" si="74"/>
        <v>844333.2033933379</v>
      </c>
      <c r="P93" s="16">
        <f t="shared" si="74"/>
        <v>853994.04948247853</v>
      </c>
      <c r="Q93" s="16">
        <f t="shared" si="74"/>
        <v>864967.228660697</v>
      </c>
      <c r="R93" s="16">
        <f t="shared" si="74"/>
        <v>879032.23572749144</v>
      </c>
      <c r="S93" s="16">
        <f t="shared" si="74"/>
        <v>889377.79568694299</v>
      </c>
      <c r="T93" s="16">
        <f t="shared" si="74"/>
        <v>894093.17866681912</v>
      </c>
      <c r="U93" s="16">
        <f t="shared" si="74"/>
        <v>900095.74020468106</v>
      </c>
      <c r="V93" s="16">
        <f t="shared" si="74"/>
        <v>902026.64873711008</v>
      </c>
      <c r="W93" s="16">
        <f t="shared" si="74"/>
        <v>908885.3861225819</v>
      </c>
      <c r="X93" s="16">
        <f t="shared" si="74"/>
        <v>964613.50059022615</v>
      </c>
      <c r="Y93" s="16">
        <f t="shared" si="74"/>
        <v>973302.0087212763</v>
      </c>
      <c r="Z93" s="16">
        <f t="shared" si="74"/>
        <v>982060.44301275769</v>
      </c>
      <c r="AA93" s="16">
        <f t="shared" si="74"/>
        <v>990915.23411532107</v>
      </c>
      <c r="AB93" s="16">
        <f t="shared" si="74"/>
        <v>1000428.9005999152</v>
      </c>
      <c r="AC93" s="16">
        <f t="shared" si="74"/>
        <v>1010634.7968615086</v>
      </c>
      <c r="AD93" s="27">
        <f t="shared" si="74"/>
        <v>1021038.2209567443</v>
      </c>
    </row>
    <row r="94" spans="1:32" x14ac:dyDescent="0.2">
      <c r="D94" s="87"/>
      <c r="E94" s="133" t="s">
        <v>2</v>
      </c>
      <c r="F94" s="194"/>
      <c r="G94" s="16">
        <f t="shared" si="74"/>
        <v>3523876.384004029</v>
      </c>
      <c r="H94" s="16">
        <f t="shared" si="74"/>
        <v>3202713.7232574504</v>
      </c>
      <c r="I94" s="16">
        <f t="shared" si="74"/>
        <v>2634065.4062527036</v>
      </c>
      <c r="J94" s="16">
        <f t="shared" si="74"/>
        <v>2646501.7476214739</v>
      </c>
      <c r="K94" s="16">
        <f t="shared" si="74"/>
        <v>2706170.6010092283</v>
      </c>
      <c r="L94" s="16">
        <f t="shared" si="74"/>
        <v>2923912.8477526042</v>
      </c>
      <c r="M94" s="16">
        <f t="shared" si="74"/>
        <v>2872393.6653959197</v>
      </c>
      <c r="N94" s="16">
        <f t="shared" si="74"/>
        <v>2786335.9112795615</v>
      </c>
      <c r="O94" s="16">
        <f t="shared" si="74"/>
        <v>2690503.3989601755</v>
      </c>
      <c r="P94" s="16">
        <f t="shared" si="74"/>
        <v>2589166.9036475765</v>
      </c>
      <c r="Q94" s="16">
        <f t="shared" si="74"/>
        <v>2477468.7171656373</v>
      </c>
      <c r="R94" s="16">
        <f t="shared" si="74"/>
        <v>2363066.7478667633</v>
      </c>
      <c r="S94" s="16">
        <f t="shared" si="74"/>
        <v>2294144.5570168956</v>
      </c>
      <c r="T94" s="16">
        <f t="shared" si="74"/>
        <v>2270182.013353812</v>
      </c>
      <c r="U94" s="16">
        <f t="shared" si="74"/>
        <v>2245401.9896507249</v>
      </c>
      <c r="V94" s="16">
        <f t="shared" si="74"/>
        <v>2224538.7564069228</v>
      </c>
      <c r="W94" s="16">
        <f t="shared" si="74"/>
        <v>2194112.040095015</v>
      </c>
      <c r="X94" s="16">
        <f t="shared" si="74"/>
        <v>2393797.0171303558</v>
      </c>
      <c r="Y94" s="16">
        <f t="shared" si="74"/>
        <v>2377403.8313696287</v>
      </c>
      <c r="Z94" s="16">
        <f t="shared" si="74"/>
        <v>2359846.9446309572</v>
      </c>
      <c r="AA94" s="16">
        <f t="shared" si="74"/>
        <v>2341179.4721209537</v>
      </c>
      <c r="AB94" s="16">
        <f t="shared" si="74"/>
        <v>2323158.8241409869</v>
      </c>
      <c r="AC94" s="16">
        <f t="shared" si="74"/>
        <v>2305808.6636395245</v>
      </c>
      <c r="AD94" s="27">
        <f t="shared" si="74"/>
        <v>2287486.656408675</v>
      </c>
    </row>
    <row r="95" spans="1:32" x14ac:dyDescent="0.2">
      <c r="D95" s="87"/>
      <c r="E95" s="201" t="s">
        <v>14</v>
      </c>
      <c r="F95" s="194"/>
      <c r="G95" s="17">
        <f t="shared" si="74"/>
        <v>18984003.439882655</v>
      </c>
      <c r="H95" s="17">
        <f t="shared" si="74"/>
        <v>17265251.403965414</v>
      </c>
      <c r="I95" s="17">
        <f t="shared" si="74"/>
        <v>13601259.348803006</v>
      </c>
      <c r="J95" s="17">
        <f t="shared" si="74"/>
        <v>12539639.982323913</v>
      </c>
      <c r="K95" s="17">
        <f t="shared" si="74"/>
        <v>12543387.536367141</v>
      </c>
      <c r="L95" s="17">
        <f t="shared" si="74"/>
        <v>12992072.04764412</v>
      </c>
      <c r="M95" s="17">
        <f t="shared" si="74"/>
        <v>13014420.257103881</v>
      </c>
      <c r="N95" s="17">
        <f t="shared" si="74"/>
        <v>12965805.215822306</v>
      </c>
      <c r="O95" s="17">
        <f t="shared" si="74"/>
        <v>12887861.271132436</v>
      </c>
      <c r="P95" s="17">
        <f t="shared" si="74"/>
        <v>12783630.060165176</v>
      </c>
      <c r="Q95" s="17">
        <f t="shared" si="74"/>
        <v>12646286.604547827</v>
      </c>
      <c r="R95" s="17">
        <f t="shared" si="74"/>
        <v>12503428.796152214</v>
      </c>
      <c r="S95" s="17">
        <f t="shared" si="74"/>
        <v>12418270.787401456</v>
      </c>
      <c r="T95" s="17">
        <f t="shared" si="74"/>
        <v>12393985.629319884</v>
      </c>
      <c r="U95" s="17">
        <f t="shared" si="74"/>
        <v>12368459.305900309</v>
      </c>
      <c r="V95" s="17">
        <f t="shared" si="74"/>
        <v>12336231.977763738</v>
      </c>
      <c r="W95" s="17">
        <f t="shared" si="74"/>
        <v>12302647.440320974</v>
      </c>
      <c r="X95" s="17">
        <f t="shared" si="74"/>
        <v>12937990.162521798</v>
      </c>
      <c r="Y95" s="17">
        <f t="shared" si="74"/>
        <v>12948037.565387184</v>
      </c>
      <c r="Z95" s="17">
        <f t="shared" si="74"/>
        <v>12955224.141609566</v>
      </c>
      <c r="AA95" s="17">
        <f t="shared" si="74"/>
        <v>12959883.363644885</v>
      </c>
      <c r="AB95" s="17">
        <f t="shared" si="74"/>
        <v>12970562.504154779</v>
      </c>
      <c r="AC95" s="17">
        <f t="shared" si="74"/>
        <v>12987566.70670207</v>
      </c>
      <c r="AD95" s="203">
        <f t="shared" si="74"/>
        <v>13003152.53514361</v>
      </c>
    </row>
    <row r="96" spans="1:32" x14ac:dyDescent="0.2">
      <c r="D96" s="88"/>
      <c r="E96" s="11" t="s">
        <v>8</v>
      </c>
      <c r="F96" s="199"/>
      <c r="G96" s="41">
        <f t="shared" si="74"/>
        <v>41773394.479961693</v>
      </c>
      <c r="H96" s="41">
        <f t="shared" si="74"/>
        <v>38327640.877257086</v>
      </c>
      <c r="I96" s="41">
        <f t="shared" si="74"/>
        <v>31393872.171683971</v>
      </c>
      <c r="J96" s="41">
        <f t="shared" si="74"/>
        <v>28831159.667915374</v>
      </c>
      <c r="K96" s="41">
        <f t="shared" si="74"/>
        <v>28797372.951345332</v>
      </c>
      <c r="L96" s="41">
        <f t="shared" si="74"/>
        <v>28801893.984689344</v>
      </c>
      <c r="M96" s="41">
        <f t="shared" si="74"/>
        <v>28844660.182104893</v>
      </c>
      <c r="N96" s="41">
        <f t="shared" si="74"/>
        <v>28905056.19712897</v>
      </c>
      <c r="O96" s="41">
        <f t="shared" si="74"/>
        <v>28936255.561492074</v>
      </c>
      <c r="P96" s="41">
        <f t="shared" si="74"/>
        <v>28930639.647922777</v>
      </c>
      <c r="Q96" s="41">
        <f t="shared" si="74"/>
        <v>28886468.93405731</v>
      </c>
      <c r="R96" s="41">
        <f t="shared" si="74"/>
        <v>28843254.391256917</v>
      </c>
      <c r="S96" s="41">
        <f t="shared" si="74"/>
        <v>28802798.286252249</v>
      </c>
      <c r="T96" s="41">
        <f t="shared" si="74"/>
        <v>28738489.527575023</v>
      </c>
      <c r="U96" s="41">
        <f t="shared" si="74"/>
        <v>28658626.326273408</v>
      </c>
      <c r="V96" s="41">
        <f t="shared" si="74"/>
        <v>28564386.575080238</v>
      </c>
      <c r="W96" s="41">
        <f t="shared" si="74"/>
        <v>28483641.035616864</v>
      </c>
      <c r="X96" s="41">
        <f t="shared" si="74"/>
        <v>28402943.775122911</v>
      </c>
      <c r="Y96" s="41">
        <f t="shared" si="74"/>
        <v>28297561.543089282</v>
      </c>
      <c r="Z96" s="41">
        <f t="shared" si="74"/>
        <v>28181526.07082976</v>
      </c>
      <c r="AA96" s="41">
        <f t="shared" si="74"/>
        <v>28055426.984670781</v>
      </c>
      <c r="AB96" s="41">
        <f t="shared" si="74"/>
        <v>27939558.408233292</v>
      </c>
      <c r="AC96" s="41">
        <f t="shared" si="74"/>
        <v>27834220.726678491</v>
      </c>
      <c r="AD96" s="42">
        <f t="shared" si="74"/>
        <v>27720427.691070363</v>
      </c>
    </row>
    <row r="97" spans="1:30" x14ac:dyDescent="0.2">
      <c r="A97" s="231" t="s">
        <v>73</v>
      </c>
      <c r="B97" s="190">
        <v>120</v>
      </c>
      <c r="F97" s="202"/>
      <c r="G97" s="202"/>
      <c r="H97" s="202"/>
      <c r="I97" s="202"/>
      <c r="J97" s="202"/>
      <c r="K97" s="202"/>
      <c r="L97" s="202"/>
      <c r="M97" s="202"/>
      <c r="N97" s="202"/>
      <c r="O97" s="202"/>
      <c r="P97" s="202"/>
      <c r="Q97" s="202"/>
      <c r="R97" s="202"/>
      <c r="S97" s="202"/>
      <c r="T97" s="202"/>
      <c r="U97" s="202"/>
      <c r="V97" s="202"/>
      <c r="W97" s="202"/>
      <c r="X97" s="202"/>
      <c r="Y97" s="202"/>
      <c r="Z97" s="202"/>
      <c r="AA97" s="202"/>
      <c r="AB97" s="202"/>
      <c r="AC97" s="202"/>
      <c r="AD97" s="202"/>
    </row>
    <row r="98" spans="1:30" ht="16" x14ac:dyDescent="0.2">
      <c r="A98" s="135" t="s">
        <v>72</v>
      </c>
      <c r="B98" s="190">
        <f>120*B99</f>
        <v>60</v>
      </c>
      <c r="D98" s="191" t="s">
        <v>43</v>
      </c>
      <c r="E98" s="132" t="s">
        <v>5</v>
      </c>
      <c r="F98" s="193"/>
      <c r="G98" s="39">
        <f t="shared" ref="G98:AD98" si="75">G62/$B$98</f>
        <v>559.44423929117102</v>
      </c>
      <c r="H98" s="39">
        <f t="shared" si="75"/>
        <v>502.6717475999655</v>
      </c>
      <c r="I98" s="39">
        <f t="shared" si="75"/>
        <v>380.89431509002731</v>
      </c>
      <c r="J98" s="39">
        <f t="shared" si="75"/>
        <v>327.45404511120086</v>
      </c>
      <c r="K98" s="39">
        <f t="shared" si="75"/>
        <v>329.36625096369659</v>
      </c>
      <c r="L98" s="39">
        <f t="shared" si="75"/>
        <v>330.35977175334773</v>
      </c>
      <c r="M98" s="39">
        <f t="shared" si="75"/>
        <v>334.1603144507277</v>
      </c>
      <c r="N98" s="39">
        <f t="shared" si="75"/>
        <v>337.60656158251635</v>
      </c>
      <c r="O98" s="39">
        <f t="shared" si="75"/>
        <v>341.4589083264475</v>
      </c>
      <c r="P98" s="39">
        <f t="shared" si="75"/>
        <v>345.0158787109691</v>
      </c>
      <c r="Q98" s="39">
        <f t="shared" si="75"/>
        <v>348.6270610505573</v>
      </c>
      <c r="R98" s="39">
        <f t="shared" si="75"/>
        <v>352.33248411225162</v>
      </c>
      <c r="S98" s="39">
        <f t="shared" si="75"/>
        <v>356.57996393486866</v>
      </c>
      <c r="T98" s="39">
        <f t="shared" si="75"/>
        <v>361.38556096238528</v>
      </c>
      <c r="U98" s="39">
        <f t="shared" si="75"/>
        <v>366.14405041673564</v>
      </c>
      <c r="V98" s="39">
        <f t="shared" si="75"/>
        <v>370.3836736485361</v>
      </c>
      <c r="W98" s="39">
        <f t="shared" si="75"/>
        <v>375.81175116111228</v>
      </c>
      <c r="X98" s="39">
        <f t="shared" si="75"/>
        <v>419.71425837919759</v>
      </c>
      <c r="Y98" s="39">
        <f t="shared" si="75"/>
        <v>427.82949801164466</v>
      </c>
      <c r="Z98" s="39">
        <f t="shared" si="75"/>
        <v>436.22091711576104</v>
      </c>
      <c r="AA98" s="39">
        <f t="shared" si="75"/>
        <v>444.91403445176013</v>
      </c>
      <c r="AB98" s="39">
        <f t="shared" si="75"/>
        <v>454.13165753715435</v>
      </c>
      <c r="AC98" s="39">
        <f t="shared" si="75"/>
        <v>463.90980115240529</v>
      </c>
      <c r="AD98" s="40">
        <f t="shared" si="75"/>
        <v>474.09165135231126</v>
      </c>
    </row>
    <row r="99" spans="1:30" ht="16" x14ac:dyDescent="0.2">
      <c r="A99" s="135" t="s">
        <v>48</v>
      </c>
      <c r="B99" s="204">
        <v>0.5</v>
      </c>
      <c r="D99" s="192" t="s">
        <v>44</v>
      </c>
      <c r="E99" s="133" t="s">
        <v>1</v>
      </c>
      <c r="F99" s="194"/>
      <c r="G99" s="16">
        <f t="shared" ref="G99:AD99" si="76">G63/$B$98</f>
        <v>2330.9534174297014</v>
      </c>
      <c r="H99" s="16">
        <f t="shared" si="76"/>
        <v>2123.3781526783187</v>
      </c>
      <c r="I99" s="16">
        <f t="shared" si="76"/>
        <v>1610.1157283526327</v>
      </c>
      <c r="J99" s="16">
        <f t="shared" si="76"/>
        <v>1409.3023717839305</v>
      </c>
      <c r="K99" s="16">
        <f t="shared" si="76"/>
        <v>1389.6092738461075</v>
      </c>
      <c r="L99" s="16">
        <f t="shared" si="76"/>
        <v>1429.5095117058727</v>
      </c>
      <c r="M99" s="16">
        <f t="shared" si="76"/>
        <v>1430.2498189674554</v>
      </c>
      <c r="N99" s="16">
        <f t="shared" si="76"/>
        <v>1423.9218743017466</v>
      </c>
      <c r="O99" s="16">
        <f t="shared" si="76"/>
        <v>1414.6188575021333</v>
      </c>
      <c r="P99" s="16">
        <f t="shared" si="76"/>
        <v>1401.0877259692168</v>
      </c>
      <c r="Q99" s="16">
        <f t="shared" si="76"/>
        <v>1383.8518350476913</v>
      </c>
      <c r="R99" s="16">
        <f t="shared" si="76"/>
        <v>1364.8229755560033</v>
      </c>
      <c r="S99" s="16">
        <f t="shared" si="76"/>
        <v>1350.4652886546182</v>
      </c>
      <c r="T99" s="16">
        <f t="shared" si="76"/>
        <v>1341.732129427003</v>
      </c>
      <c r="U99" s="16">
        <f t="shared" si="76"/>
        <v>1333.0701394760122</v>
      </c>
      <c r="V99" s="16">
        <f t="shared" si="76"/>
        <v>1323.4671236486429</v>
      </c>
      <c r="W99" s="16">
        <f t="shared" si="76"/>
        <v>1313.2172112564101</v>
      </c>
      <c r="X99" s="16">
        <f t="shared" si="76"/>
        <v>1419.3021640808306</v>
      </c>
      <c r="Y99" s="16">
        <f t="shared" si="76"/>
        <v>1416.2102617943458</v>
      </c>
      <c r="Z99" s="16">
        <f t="shared" si="76"/>
        <v>1412.5321736008032</v>
      </c>
      <c r="AA99" s="16">
        <f t="shared" si="76"/>
        <v>1408.2917748367481</v>
      </c>
      <c r="AB99" s="16">
        <f t="shared" si="76"/>
        <v>1404.4318288260624</v>
      </c>
      <c r="AC99" s="16">
        <f t="shared" si="76"/>
        <v>1400.9683250172168</v>
      </c>
      <c r="AD99" s="27">
        <f t="shared" si="76"/>
        <v>1397.0156108261699</v>
      </c>
    </row>
    <row r="100" spans="1:30" x14ac:dyDescent="0.2">
      <c r="A100" s="206" t="s">
        <v>46</v>
      </c>
      <c r="B100" s="205">
        <f>(SUM(G96:AD96)/(SUM(G104:AD104)*10000))/B99</f>
        <v>0.86999999999999988</v>
      </c>
      <c r="D100" s="192"/>
      <c r="E100" s="133" t="s">
        <v>3</v>
      </c>
      <c r="F100" s="194"/>
      <c r="G100" s="16">
        <f t="shared" ref="G100:AD100" si="77">G64/$B$98</f>
        <v>341.82816393542453</v>
      </c>
      <c r="H100" s="16">
        <f t="shared" si="77"/>
        <v>318.59392563337212</v>
      </c>
      <c r="I100" s="16">
        <f t="shared" si="77"/>
        <v>309.57991267375502</v>
      </c>
      <c r="J100" s="16">
        <f t="shared" si="77"/>
        <v>341.49701289578115</v>
      </c>
      <c r="K100" s="16">
        <f t="shared" si="77"/>
        <v>347.03353262857974</v>
      </c>
      <c r="L100" s="16">
        <f t="shared" si="77"/>
        <v>365.09346756540037</v>
      </c>
      <c r="M100" s="16">
        <f t="shared" si="77"/>
        <v>377.50981646504869</v>
      </c>
      <c r="N100" s="16">
        <f t="shared" si="77"/>
        <v>386.56481568023071</v>
      </c>
      <c r="O100" s="16">
        <f t="shared" si="77"/>
        <v>394.04284768381484</v>
      </c>
      <c r="P100" s="16">
        <f t="shared" si="77"/>
        <v>401.13067279915265</v>
      </c>
      <c r="Q100" s="16">
        <f t="shared" si="77"/>
        <v>406.33734728600206</v>
      </c>
      <c r="R100" s="16">
        <f t="shared" si="77"/>
        <v>411.88587655196568</v>
      </c>
      <c r="S100" s="16">
        <f t="shared" si="77"/>
        <v>415.88542205364422</v>
      </c>
      <c r="T100" s="16">
        <f t="shared" si="77"/>
        <v>418.65482393227938</v>
      </c>
      <c r="U100" s="16">
        <f t="shared" si="77"/>
        <v>421.00686207159765</v>
      </c>
      <c r="V100" s="16">
        <f t="shared" si="77"/>
        <v>423.31393204068451</v>
      </c>
      <c r="W100" s="16">
        <f t="shared" si="77"/>
        <v>425.83310979015124</v>
      </c>
      <c r="X100" s="16">
        <f t="shared" si="77"/>
        <v>363.18579473565336</v>
      </c>
      <c r="Y100" s="16">
        <f t="shared" si="77"/>
        <v>362.24339543453351</v>
      </c>
      <c r="Z100" s="16">
        <f t="shared" si="77"/>
        <v>361.20478375834392</v>
      </c>
      <c r="AA100" s="16">
        <f t="shared" si="77"/>
        <v>360.07893954105714</v>
      </c>
      <c r="AB100" s="16">
        <f t="shared" si="77"/>
        <v>359.13186522618048</v>
      </c>
      <c r="AC100" s="16">
        <f t="shared" si="77"/>
        <v>358.36859709498458</v>
      </c>
      <c r="AD100" s="27">
        <f t="shared" si="77"/>
        <v>357.54277409236704</v>
      </c>
    </row>
    <row r="101" spans="1:30" x14ac:dyDescent="0.2">
      <c r="D101" s="192"/>
      <c r="E101" s="133" t="s">
        <v>4</v>
      </c>
      <c r="F101" s="194"/>
      <c r="G101" s="16">
        <f t="shared" ref="G101:AD101" si="78">G65/$B$98</f>
        <v>321.82637609741045</v>
      </c>
      <c r="H101" s="16">
        <f t="shared" si="78"/>
        <v>288.12345700971468</v>
      </c>
      <c r="I101" s="16">
        <f t="shared" si="78"/>
        <v>220.60405366526393</v>
      </c>
      <c r="J101" s="16">
        <f t="shared" si="78"/>
        <v>196.03122186482082</v>
      </c>
      <c r="K101" s="16">
        <f t="shared" si="78"/>
        <v>195.42012310366499</v>
      </c>
      <c r="L101" s="16">
        <f t="shared" si="78"/>
        <v>189.55660527227968</v>
      </c>
      <c r="M101" s="16">
        <f t="shared" si="78"/>
        <v>189.58041602664417</v>
      </c>
      <c r="N101" s="16">
        <f t="shared" si="78"/>
        <v>192.01463453728749</v>
      </c>
      <c r="O101" s="16">
        <f t="shared" si="78"/>
        <v>194.09958698697423</v>
      </c>
      <c r="P101" s="16">
        <f t="shared" si="78"/>
        <v>196.32047114539736</v>
      </c>
      <c r="Q101" s="16">
        <f t="shared" si="78"/>
        <v>198.84304107142461</v>
      </c>
      <c r="R101" s="16">
        <f t="shared" si="78"/>
        <v>202.07637602930839</v>
      </c>
      <c r="S101" s="16">
        <f t="shared" si="78"/>
        <v>204.4546656751593</v>
      </c>
      <c r="T101" s="16">
        <f t="shared" si="78"/>
        <v>205.53866176248715</v>
      </c>
      <c r="U101" s="16">
        <f t="shared" si="78"/>
        <v>206.91856096659333</v>
      </c>
      <c r="V101" s="16">
        <f t="shared" si="78"/>
        <v>207.36244798554256</v>
      </c>
      <c r="W101" s="16">
        <f t="shared" si="78"/>
        <v>208.93916922358207</v>
      </c>
      <c r="X101" s="16">
        <f t="shared" si="78"/>
        <v>221.75023002074164</v>
      </c>
      <c r="Y101" s="16">
        <f t="shared" si="78"/>
        <v>223.74758821178767</v>
      </c>
      <c r="Z101" s="16">
        <f t="shared" si="78"/>
        <v>225.76102138224317</v>
      </c>
      <c r="AA101" s="16">
        <f t="shared" si="78"/>
        <v>227.79660554375195</v>
      </c>
      <c r="AB101" s="16">
        <f t="shared" si="78"/>
        <v>229.98365531032536</v>
      </c>
      <c r="AC101" s="16">
        <f t="shared" si="78"/>
        <v>232.32983835896752</v>
      </c>
      <c r="AD101" s="27">
        <f t="shared" si="78"/>
        <v>234.72143010499869</v>
      </c>
    </row>
    <row r="102" spans="1:30" x14ac:dyDescent="0.2">
      <c r="D102" s="87"/>
      <c r="E102" s="133" t="s">
        <v>2</v>
      </c>
      <c r="F102" s="194"/>
      <c r="G102" s="16">
        <f t="shared" ref="G102:AD102" si="79">G66/$B$98</f>
        <v>810.08652505839746</v>
      </c>
      <c r="H102" s="16">
        <f t="shared" si="79"/>
        <v>736.25602833504615</v>
      </c>
      <c r="I102" s="16">
        <f t="shared" si="79"/>
        <v>605.53227729947218</v>
      </c>
      <c r="J102" s="16">
        <f t="shared" si="79"/>
        <v>608.39120634976416</v>
      </c>
      <c r="K102" s="16">
        <f t="shared" si="79"/>
        <v>622.10818414005246</v>
      </c>
      <c r="L102" s="16">
        <f t="shared" si="79"/>
        <v>672.16387304657576</v>
      </c>
      <c r="M102" s="16">
        <f t="shared" si="79"/>
        <v>660.32038284963676</v>
      </c>
      <c r="N102" s="16">
        <f t="shared" si="79"/>
        <v>640.53699109874981</v>
      </c>
      <c r="O102" s="16">
        <f t="shared" si="79"/>
        <v>618.50652849659207</v>
      </c>
      <c r="P102" s="16">
        <f t="shared" si="79"/>
        <v>595.21078244771877</v>
      </c>
      <c r="Q102" s="16">
        <f t="shared" si="79"/>
        <v>569.53303842888226</v>
      </c>
      <c r="R102" s="16">
        <f t="shared" si="79"/>
        <v>543.23373514178468</v>
      </c>
      <c r="S102" s="16">
        <f t="shared" si="79"/>
        <v>527.38955333721742</v>
      </c>
      <c r="T102" s="16">
        <f t="shared" si="79"/>
        <v>521.88092261007171</v>
      </c>
      <c r="U102" s="16">
        <f t="shared" si="79"/>
        <v>516.18436543694827</v>
      </c>
      <c r="V102" s="16">
        <f t="shared" si="79"/>
        <v>511.38821986366042</v>
      </c>
      <c r="W102" s="16">
        <f t="shared" si="79"/>
        <v>504.39357243563558</v>
      </c>
      <c r="X102" s="16">
        <f t="shared" si="79"/>
        <v>550.29816485755316</v>
      </c>
      <c r="Y102" s="16">
        <f t="shared" si="79"/>
        <v>546.52961640681121</v>
      </c>
      <c r="Z102" s="16">
        <f t="shared" si="79"/>
        <v>542.49355048987525</v>
      </c>
      <c r="AA102" s="16">
        <f t="shared" si="79"/>
        <v>538.20217749906976</v>
      </c>
      <c r="AB102" s="16">
        <f t="shared" si="79"/>
        <v>534.05949980252581</v>
      </c>
      <c r="AC102" s="16">
        <f t="shared" si="79"/>
        <v>530.07095715851142</v>
      </c>
      <c r="AD102" s="27">
        <f t="shared" si="79"/>
        <v>525.85900147325867</v>
      </c>
    </row>
    <row r="103" spans="1:30" x14ac:dyDescent="0.2">
      <c r="D103" s="87"/>
      <c r="E103" s="201" t="s">
        <v>14</v>
      </c>
      <c r="F103" s="194"/>
      <c r="G103" s="17">
        <f t="shared" ref="G103:AD103" si="80">G67/$B$98</f>
        <v>4364.1387218121044</v>
      </c>
      <c r="H103" s="17">
        <f t="shared" si="80"/>
        <v>3969.0233112564169</v>
      </c>
      <c r="I103" s="17">
        <f t="shared" si="80"/>
        <v>3126.726287081151</v>
      </c>
      <c r="J103" s="17">
        <f t="shared" si="80"/>
        <v>2882.6758580054975</v>
      </c>
      <c r="K103" s="17">
        <f t="shared" si="80"/>
        <v>2883.5373646821013</v>
      </c>
      <c r="L103" s="17">
        <f t="shared" si="80"/>
        <v>2986.6832293434759</v>
      </c>
      <c r="M103" s="17">
        <f t="shared" si="80"/>
        <v>2991.8207487595128</v>
      </c>
      <c r="N103" s="17">
        <f t="shared" si="80"/>
        <v>2980.6448772005306</v>
      </c>
      <c r="O103" s="17">
        <f t="shared" si="80"/>
        <v>2962.7267289959623</v>
      </c>
      <c r="P103" s="17">
        <f t="shared" si="80"/>
        <v>2938.7655310724545</v>
      </c>
      <c r="Q103" s="17">
        <f t="shared" si="80"/>
        <v>2907.1923228845576</v>
      </c>
      <c r="R103" s="17">
        <f t="shared" si="80"/>
        <v>2874.3514473913137</v>
      </c>
      <c r="S103" s="17">
        <f t="shared" si="80"/>
        <v>2854.7748936555076</v>
      </c>
      <c r="T103" s="17">
        <f t="shared" si="80"/>
        <v>2849.1920986942264</v>
      </c>
      <c r="U103" s="17">
        <f t="shared" si="80"/>
        <v>2843.3239783678873</v>
      </c>
      <c r="V103" s="17">
        <f t="shared" si="80"/>
        <v>2835.9153971870664</v>
      </c>
      <c r="W103" s="17">
        <f t="shared" si="80"/>
        <v>2828.1948138668909</v>
      </c>
      <c r="X103" s="17">
        <f t="shared" si="80"/>
        <v>2974.2506120739768</v>
      </c>
      <c r="Y103" s="17">
        <f t="shared" si="80"/>
        <v>2976.5603598591233</v>
      </c>
      <c r="Z103" s="17">
        <f t="shared" si="80"/>
        <v>2978.2124463470268</v>
      </c>
      <c r="AA103" s="17">
        <f t="shared" si="80"/>
        <v>2979.2835318723874</v>
      </c>
      <c r="AB103" s="17">
        <f t="shared" si="80"/>
        <v>2981.7385067022483</v>
      </c>
      <c r="AC103" s="17">
        <f t="shared" si="80"/>
        <v>2985.6475187820852</v>
      </c>
      <c r="AD103" s="203">
        <f t="shared" si="80"/>
        <v>2989.2304678491059</v>
      </c>
    </row>
    <row r="104" spans="1:30" x14ac:dyDescent="0.2">
      <c r="D104" s="88"/>
      <c r="E104" s="11" t="s">
        <v>8</v>
      </c>
      <c r="F104" s="199"/>
      <c r="G104" s="41">
        <f t="shared" ref="G104:AD104" si="81">G68/$B$98</f>
        <v>9603.0791907957937</v>
      </c>
      <c r="H104" s="41">
        <f t="shared" si="81"/>
        <v>8810.9519258062282</v>
      </c>
      <c r="I104" s="41">
        <f t="shared" si="81"/>
        <v>7216.982108433097</v>
      </c>
      <c r="J104" s="41">
        <f t="shared" si="81"/>
        <v>6627.8527972219263</v>
      </c>
      <c r="K104" s="41">
        <f t="shared" si="81"/>
        <v>6620.0857359414549</v>
      </c>
      <c r="L104" s="41">
        <f t="shared" si="81"/>
        <v>6621.125053951574</v>
      </c>
      <c r="M104" s="41">
        <f t="shared" si="81"/>
        <v>6630.9563637022748</v>
      </c>
      <c r="N104" s="41">
        <f t="shared" si="81"/>
        <v>6644.8405050871197</v>
      </c>
      <c r="O104" s="41">
        <f t="shared" si="81"/>
        <v>6652.0127727567988</v>
      </c>
      <c r="P104" s="41">
        <f t="shared" si="81"/>
        <v>6650.7217581431669</v>
      </c>
      <c r="Q104" s="41">
        <f t="shared" si="81"/>
        <v>6640.5675710476589</v>
      </c>
      <c r="R104" s="41">
        <f t="shared" si="81"/>
        <v>6630.6331933923957</v>
      </c>
      <c r="S104" s="41">
        <f t="shared" si="81"/>
        <v>6621.3329393683334</v>
      </c>
      <c r="T104" s="41">
        <f t="shared" si="81"/>
        <v>6606.5493166839133</v>
      </c>
      <c r="U104" s="41">
        <f t="shared" si="81"/>
        <v>6588.1899600628531</v>
      </c>
      <c r="V104" s="41">
        <f t="shared" si="81"/>
        <v>6566.5256494437335</v>
      </c>
      <c r="W104" s="41">
        <f t="shared" si="81"/>
        <v>6547.9634564636472</v>
      </c>
      <c r="X104" s="41">
        <f t="shared" si="81"/>
        <v>6529.4123620972214</v>
      </c>
      <c r="Y104" s="41">
        <f t="shared" si="81"/>
        <v>6505.1865616297191</v>
      </c>
      <c r="Z104" s="41">
        <f t="shared" si="81"/>
        <v>6478.5117404206349</v>
      </c>
      <c r="AA104" s="41">
        <f t="shared" si="81"/>
        <v>6449.5234447519033</v>
      </c>
      <c r="AB104" s="41">
        <f t="shared" si="81"/>
        <v>6422.8869903984587</v>
      </c>
      <c r="AC104" s="41">
        <f t="shared" si="81"/>
        <v>6398.6714314203427</v>
      </c>
      <c r="AD104" s="42">
        <f t="shared" si="81"/>
        <v>6372.512112889739</v>
      </c>
    </row>
    <row r="105" spans="1:30" x14ac:dyDescent="0.2">
      <c r="F105" s="202"/>
      <c r="G105" s="202"/>
      <c r="H105" s="202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2"/>
      <c r="V105" s="202"/>
      <c r="W105" s="202"/>
      <c r="X105" s="202"/>
      <c r="Y105" s="202"/>
      <c r="Z105" s="202"/>
      <c r="AA105" s="202"/>
      <c r="AB105" s="202"/>
      <c r="AC105" s="202"/>
      <c r="AD105" s="202"/>
    </row>
    <row r="106" spans="1:30" ht="16" x14ac:dyDescent="0.2">
      <c r="A106" s="227"/>
      <c r="B106" s="228"/>
      <c r="D106" s="191" t="s">
        <v>47</v>
      </c>
      <c r="E106" s="132" t="s">
        <v>5</v>
      </c>
      <c r="F106" s="193"/>
      <c r="G106" s="39">
        <f>+G98*$B$99</f>
        <v>279.72211964558551</v>
      </c>
      <c r="H106" s="39">
        <f t="shared" ref="H106:AD106" si="82">+H98*$B$99</f>
        <v>251.33587379998275</v>
      </c>
      <c r="I106" s="39">
        <f t="shared" si="82"/>
        <v>190.44715754501365</v>
      </c>
      <c r="J106" s="39">
        <f>+J98/$B$99</f>
        <v>654.90809022240171</v>
      </c>
      <c r="K106" s="39">
        <f t="shared" si="82"/>
        <v>164.68312548184829</v>
      </c>
      <c r="L106" s="39">
        <f t="shared" si="82"/>
        <v>165.17988587667386</v>
      </c>
      <c r="M106" s="39">
        <f t="shared" si="82"/>
        <v>167.08015722536385</v>
      </c>
      <c r="N106" s="39">
        <f t="shared" si="82"/>
        <v>168.80328079125817</v>
      </c>
      <c r="O106" s="39">
        <f t="shared" si="82"/>
        <v>170.72945416322375</v>
      </c>
      <c r="P106" s="39">
        <f t="shared" si="82"/>
        <v>172.50793935548455</v>
      </c>
      <c r="Q106" s="39">
        <f t="shared" si="82"/>
        <v>174.31353052527865</v>
      </c>
      <c r="R106" s="39">
        <f t="shared" si="82"/>
        <v>176.16624205612581</v>
      </c>
      <c r="S106" s="39">
        <f t="shared" si="82"/>
        <v>178.28998196743433</v>
      </c>
      <c r="T106" s="39">
        <f t="shared" si="82"/>
        <v>180.69278048119264</v>
      </c>
      <c r="U106" s="39">
        <f t="shared" si="82"/>
        <v>183.07202520836782</v>
      </c>
      <c r="V106" s="39">
        <f t="shared" si="82"/>
        <v>185.19183682426805</v>
      </c>
      <c r="W106" s="39">
        <f t="shared" si="82"/>
        <v>187.90587558055614</v>
      </c>
      <c r="X106" s="39">
        <f t="shared" si="82"/>
        <v>209.85712918959879</v>
      </c>
      <c r="Y106" s="39">
        <f t="shared" si="82"/>
        <v>213.91474900582233</v>
      </c>
      <c r="Z106" s="39">
        <f t="shared" si="82"/>
        <v>218.11045855788052</v>
      </c>
      <c r="AA106" s="39">
        <f t="shared" si="82"/>
        <v>222.45701722588007</v>
      </c>
      <c r="AB106" s="39">
        <f t="shared" si="82"/>
        <v>227.06582876857718</v>
      </c>
      <c r="AC106" s="39">
        <f t="shared" si="82"/>
        <v>231.95490057620265</v>
      </c>
      <c r="AD106" s="40">
        <f t="shared" si="82"/>
        <v>237.04582567615563</v>
      </c>
    </row>
    <row r="107" spans="1:30" ht="16" x14ac:dyDescent="0.2">
      <c r="A107" s="227"/>
      <c r="B107" s="229"/>
      <c r="D107" s="192" t="s">
        <v>44</v>
      </c>
      <c r="E107" s="133" t="s">
        <v>1</v>
      </c>
      <c r="F107" s="194"/>
      <c r="G107" s="16">
        <f t="shared" ref="G107:G112" si="83">+G99*$B$99</f>
        <v>1165.4767087148507</v>
      </c>
      <c r="H107" s="16">
        <f t="shared" ref="H107:AD107" si="84">+H99*$B$99</f>
        <v>1061.6890763391593</v>
      </c>
      <c r="I107" s="16">
        <f t="shared" si="84"/>
        <v>805.05786417631634</v>
      </c>
      <c r="J107" s="16">
        <f t="shared" si="84"/>
        <v>704.65118589196527</v>
      </c>
      <c r="K107" s="16">
        <f t="shared" si="84"/>
        <v>694.80463692305375</v>
      </c>
      <c r="L107" s="16">
        <f t="shared" si="84"/>
        <v>714.75475585293634</v>
      </c>
      <c r="M107" s="16">
        <f t="shared" si="84"/>
        <v>715.12490948372772</v>
      </c>
      <c r="N107" s="16">
        <f t="shared" si="84"/>
        <v>711.96093715087329</v>
      </c>
      <c r="O107" s="16">
        <f t="shared" si="84"/>
        <v>707.30942875106666</v>
      </c>
      <c r="P107" s="16">
        <f t="shared" si="84"/>
        <v>700.54386298460838</v>
      </c>
      <c r="Q107" s="16">
        <f t="shared" si="84"/>
        <v>691.92591752384567</v>
      </c>
      <c r="R107" s="16">
        <f t="shared" si="84"/>
        <v>682.41148777800163</v>
      </c>
      <c r="S107" s="16">
        <f t="shared" si="84"/>
        <v>675.23264432730912</v>
      </c>
      <c r="T107" s="16">
        <f t="shared" si="84"/>
        <v>670.86606471350149</v>
      </c>
      <c r="U107" s="16">
        <f t="shared" si="84"/>
        <v>666.53506973800609</v>
      </c>
      <c r="V107" s="16">
        <f t="shared" si="84"/>
        <v>661.73356182432144</v>
      </c>
      <c r="W107" s="16">
        <f t="shared" si="84"/>
        <v>656.60860562820505</v>
      </c>
      <c r="X107" s="16">
        <f t="shared" si="84"/>
        <v>709.6510820404153</v>
      </c>
      <c r="Y107" s="16">
        <f t="shared" si="84"/>
        <v>708.1051308971729</v>
      </c>
      <c r="Z107" s="16">
        <f t="shared" si="84"/>
        <v>706.26608680040158</v>
      </c>
      <c r="AA107" s="16">
        <f t="shared" si="84"/>
        <v>704.14588741837406</v>
      </c>
      <c r="AB107" s="16">
        <f t="shared" si="84"/>
        <v>702.21591441303121</v>
      </c>
      <c r="AC107" s="16">
        <f t="shared" si="84"/>
        <v>700.48416250860839</v>
      </c>
      <c r="AD107" s="27">
        <f t="shared" si="84"/>
        <v>698.50780541308495</v>
      </c>
    </row>
    <row r="108" spans="1:30" x14ac:dyDescent="0.2">
      <c r="A108" s="227"/>
      <c r="B108" s="230"/>
      <c r="D108" s="192"/>
      <c r="E108" s="133" t="s">
        <v>3</v>
      </c>
      <c r="F108" s="194"/>
      <c r="G108" s="16">
        <f t="shared" si="83"/>
        <v>170.91408196771226</v>
      </c>
      <c r="H108" s="16">
        <f t="shared" ref="H108:AD108" si="85">+H100*$B$99</f>
        <v>159.29696281668606</v>
      </c>
      <c r="I108" s="16">
        <f t="shared" si="85"/>
        <v>154.78995633687751</v>
      </c>
      <c r="J108" s="16">
        <f t="shared" si="85"/>
        <v>170.74850644789058</v>
      </c>
      <c r="K108" s="16">
        <f t="shared" si="85"/>
        <v>173.51676631428987</v>
      </c>
      <c r="L108" s="16">
        <f t="shared" si="85"/>
        <v>182.54673378270019</v>
      </c>
      <c r="M108" s="16">
        <f t="shared" si="85"/>
        <v>188.75490823252434</v>
      </c>
      <c r="N108" s="16">
        <f t="shared" si="85"/>
        <v>193.28240784011535</v>
      </c>
      <c r="O108" s="16">
        <f t="shared" si="85"/>
        <v>197.02142384190742</v>
      </c>
      <c r="P108" s="16">
        <f t="shared" si="85"/>
        <v>200.56533639957632</v>
      </c>
      <c r="Q108" s="16">
        <f t="shared" si="85"/>
        <v>203.16867364300103</v>
      </c>
      <c r="R108" s="16">
        <f t="shared" si="85"/>
        <v>205.94293827598284</v>
      </c>
      <c r="S108" s="16">
        <f t="shared" si="85"/>
        <v>207.94271102682211</v>
      </c>
      <c r="T108" s="16">
        <f t="shared" si="85"/>
        <v>209.32741196613969</v>
      </c>
      <c r="U108" s="16">
        <f t="shared" si="85"/>
        <v>210.50343103579883</v>
      </c>
      <c r="V108" s="16">
        <f t="shared" si="85"/>
        <v>211.65696602034225</v>
      </c>
      <c r="W108" s="16">
        <f t="shared" si="85"/>
        <v>212.91655489507562</v>
      </c>
      <c r="X108" s="16">
        <f t="shared" si="85"/>
        <v>181.59289736782668</v>
      </c>
      <c r="Y108" s="16">
        <f t="shared" si="85"/>
        <v>181.12169771726676</v>
      </c>
      <c r="Z108" s="16">
        <f t="shared" si="85"/>
        <v>180.60239187917196</v>
      </c>
      <c r="AA108" s="16">
        <f t="shared" si="85"/>
        <v>180.03946977052857</v>
      </c>
      <c r="AB108" s="16">
        <f t="shared" si="85"/>
        <v>179.56593261309024</v>
      </c>
      <c r="AC108" s="16">
        <f t="shared" si="85"/>
        <v>179.18429854749229</v>
      </c>
      <c r="AD108" s="27">
        <f t="shared" si="85"/>
        <v>178.77138704618352</v>
      </c>
    </row>
    <row r="109" spans="1:30" x14ac:dyDescent="0.2">
      <c r="D109" s="192"/>
      <c r="E109" s="133" t="s">
        <v>4</v>
      </c>
      <c r="F109" s="194"/>
      <c r="G109" s="16">
        <f t="shared" si="83"/>
        <v>160.91318804870522</v>
      </c>
      <c r="H109" s="16">
        <f t="shared" ref="H109:AD109" si="86">+H101*$B$99</f>
        <v>144.06172850485734</v>
      </c>
      <c r="I109" s="16">
        <f t="shared" si="86"/>
        <v>110.30202683263197</v>
      </c>
      <c r="J109" s="16">
        <f t="shared" si="86"/>
        <v>98.015610932410411</v>
      </c>
      <c r="K109" s="16">
        <f t="shared" si="86"/>
        <v>97.710061551832496</v>
      </c>
      <c r="L109" s="16">
        <f t="shared" si="86"/>
        <v>94.778302636139841</v>
      </c>
      <c r="M109" s="16">
        <f t="shared" si="86"/>
        <v>94.790208013322086</v>
      </c>
      <c r="N109" s="16">
        <f t="shared" si="86"/>
        <v>96.007317268643746</v>
      </c>
      <c r="O109" s="16">
        <f t="shared" si="86"/>
        <v>97.049793493487115</v>
      </c>
      <c r="P109" s="16">
        <f t="shared" si="86"/>
        <v>98.160235572698681</v>
      </c>
      <c r="Q109" s="16">
        <f t="shared" si="86"/>
        <v>99.421520535712304</v>
      </c>
      <c r="R109" s="16">
        <f t="shared" si="86"/>
        <v>101.0381880146542</v>
      </c>
      <c r="S109" s="16">
        <f t="shared" si="86"/>
        <v>102.22733283757965</v>
      </c>
      <c r="T109" s="16">
        <f t="shared" si="86"/>
        <v>102.76933088124358</v>
      </c>
      <c r="U109" s="16">
        <f t="shared" si="86"/>
        <v>103.45928048329667</v>
      </c>
      <c r="V109" s="16">
        <f t="shared" si="86"/>
        <v>103.68122399277128</v>
      </c>
      <c r="W109" s="16">
        <f t="shared" si="86"/>
        <v>104.46958461179103</v>
      </c>
      <c r="X109" s="16">
        <f t="shared" si="86"/>
        <v>110.87511501037082</v>
      </c>
      <c r="Y109" s="16">
        <f t="shared" si="86"/>
        <v>111.87379410589384</v>
      </c>
      <c r="Z109" s="16">
        <f t="shared" si="86"/>
        <v>112.88051069112159</v>
      </c>
      <c r="AA109" s="16">
        <f t="shared" si="86"/>
        <v>113.89830277187598</v>
      </c>
      <c r="AB109" s="16">
        <f t="shared" si="86"/>
        <v>114.99182765516268</v>
      </c>
      <c r="AC109" s="16">
        <f t="shared" si="86"/>
        <v>116.16491917948376</v>
      </c>
      <c r="AD109" s="27">
        <f t="shared" si="86"/>
        <v>117.36071505249934</v>
      </c>
    </row>
    <row r="110" spans="1:30" x14ac:dyDescent="0.2">
      <c r="D110" s="87"/>
      <c r="E110" s="133" t="s">
        <v>2</v>
      </c>
      <c r="F110" s="194"/>
      <c r="G110" s="16">
        <f t="shared" si="83"/>
        <v>405.04326252919873</v>
      </c>
      <c r="H110" s="16">
        <f t="shared" ref="H110:AD110" si="87">+H102*$B$99</f>
        <v>368.12801416752308</v>
      </c>
      <c r="I110" s="16">
        <f t="shared" si="87"/>
        <v>302.76613864973609</v>
      </c>
      <c r="J110" s="16">
        <f t="shared" si="87"/>
        <v>304.19560317488208</v>
      </c>
      <c r="K110" s="16">
        <f t="shared" si="87"/>
        <v>311.05409207002623</v>
      </c>
      <c r="L110" s="16">
        <f t="shared" si="87"/>
        <v>336.08193652328788</v>
      </c>
      <c r="M110" s="16">
        <f t="shared" si="87"/>
        <v>330.16019142481838</v>
      </c>
      <c r="N110" s="16">
        <f t="shared" si="87"/>
        <v>320.2684955493749</v>
      </c>
      <c r="O110" s="16">
        <f t="shared" si="87"/>
        <v>309.25326424829603</v>
      </c>
      <c r="P110" s="16">
        <f t="shared" si="87"/>
        <v>297.60539122385939</v>
      </c>
      <c r="Q110" s="16">
        <f t="shared" si="87"/>
        <v>284.76651921444113</v>
      </c>
      <c r="R110" s="16">
        <f t="shared" si="87"/>
        <v>271.61686757089234</v>
      </c>
      <c r="S110" s="16">
        <f t="shared" si="87"/>
        <v>263.69477666860871</v>
      </c>
      <c r="T110" s="16">
        <f t="shared" si="87"/>
        <v>260.94046130503585</v>
      </c>
      <c r="U110" s="16">
        <f t="shared" si="87"/>
        <v>258.09218271847413</v>
      </c>
      <c r="V110" s="16">
        <f t="shared" si="87"/>
        <v>255.69410993183021</v>
      </c>
      <c r="W110" s="16">
        <f t="shared" si="87"/>
        <v>252.19678621781779</v>
      </c>
      <c r="X110" s="16">
        <f t="shared" si="87"/>
        <v>275.14908242877658</v>
      </c>
      <c r="Y110" s="16">
        <f t="shared" si="87"/>
        <v>273.26480820340561</v>
      </c>
      <c r="Z110" s="16">
        <f t="shared" si="87"/>
        <v>271.24677524493762</v>
      </c>
      <c r="AA110" s="16">
        <f t="shared" si="87"/>
        <v>269.10108874953488</v>
      </c>
      <c r="AB110" s="16">
        <f t="shared" si="87"/>
        <v>267.0297499012629</v>
      </c>
      <c r="AC110" s="16">
        <f t="shared" si="87"/>
        <v>265.03547857925571</v>
      </c>
      <c r="AD110" s="27">
        <f t="shared" si="87"/>
        <v>262.92950073662934</v>
      </c>
    </row>
    <row r="111" spans="1:30" x14ac:dyDescent="0.2">
      <c r="D111" s="87"/>
      <c r="E111" s="201" t="s">
        <v>14</v>
      </c>
      <c r="F111" s="194"/>
      <c r="G111" s="17">
        <f t="shared" si="83"/>
        <v>2182.0693609060522</v>
      </c>
      <c r="H111" s="17">
        <f t="shared" ref="H111:AD111" si="88">+H103*$B$99</f>
        <v>1984.5116556282085</v>
      </c>
      <c r="I111" s="17">
        <f t="shared" si="88"/>
        <v>1563.3631435405755</v>
      </c>
      <c r="J111" s="17">
        <f t="shared" si="88"/>
        <v>1441.3379290027488</v>
      </c>
      <c r="K111" s="17">
        <f t="shared" si="88"/>
        <v>1441.7686823410506</v>
      </c>
      <c r="L111" s="17">
        <f t="shared" si="88"/>
        <v>1493.3416146717379</v>
      </c>
      <c r="M111" s="17">
        <f t="shared" si="88"/>
        <v>1495.9103743797564</v>
      </c>
      <c r="N111" s="17">
        <f t="shared" si="88"/>
        <v>1490.3224386002653</v>
      </c>
      <c r="O111" s="17">
        <f t="shared" si="88"/>
        <v>1481.3633644979811</v>
      </c>
      <c r="P111" s="17">
        <f t="shared" si="88"/>
        <v>1469.3827655362272</v>
      </c>
      <c r="Q111" s="17">
        <f t="shared" si="88"/>
        <v>1453.5961614422788</v>
      </c>
      <c r="R111" s="17">
        <f t="shared" si="88"/>
        <v>1437.1757236956569</v>
      </c>
      <c r="S111" s="17">
        <f t="shared" si="88"/>
        <v>1427.3874468277538</v>
      </c>
      <c r="T111" s="17">
        <f t="shared" si="88"/>
        <v>1424.5960493471132</v>
      </c>
      <c r="U111" s="17">
        <f t="shared" si="88"/>
        <v>1421.6619891839437</v>
      </c>
      <c r="V111" s="17">
        <f t="shared" si="88"/>
        <v>1417.9576985935332</v>
      </c>
      <c r="W111" s="17">
        <f t="shared" si="88"/>
        <v>1414.0974069334454</v>
      </c>
      <c r="X111" s="17">
        <f t="shared" si="88"/>
        <v>1487.1253060369884</v>
      </c>
      <c r="Y111" s="17">
        <f t="shared" si="88"/>
        <v>1488.2801799295617</v>
      </c>
      <c r="Z111" s="17">
        <f t="shared" si="88"/>
        <v>1489.1062231735134</v>
      </c>
      <c r="AA111" s="17">
        <f t="shared" si="88"/>
        <v>1489.6417659361937</v>
      </c>
      <c r="AB111" s="17">
        <f t="shared" si="88"/>
        <v>1490.8692533511241</v>
      </c>
      <c r="AC111" s="17">
        <f t="shared" si="88"/>
        <v>1492.8237593910426</v>
      </c>
      <c r="AD111" s="203">
        <f t="shared" si="88"/>
        <v>1494.615233924553</v>
      </c>
    </row>
    <row r="112" spans="1:30" x14ac:dyDescent="0.2">
      <c r="D112" s="88"/>
      <c r="E112" s="11" t="s">
        <v>8</v>
      </c>
      <c r="F112" s="199"/>
      <c r="G112" s="41">
        <f t="shared" si="83"/>
        <v>4801.5395953978968</v>
      </c>
      <c r="H112" s="41">
        <f t="shared" ref="H112:AD112" si="89">+H104*$B$99</f>
        <v>4405.4759629031141</v>
      </c>
      <c r="I112" s="41">
        <f t="shared" si="89"/>
        <v>3608.4910542165485</v>
      </c>
      <c r="J112" s="41">
        <f t="shared" si="89"/>
        <v>3313.9263986109631</v>
      </c>
      <c r="K112" s="41">
        <f t="shared" si="89"/>
        <v>3310.0428679707275</v>
      </c>
      <c r="L112" s="41">
        <f t="shared" si="89"/>
        <v>3310.562526975787</v>
      </c>
      <c r="M112" s="41">
        <f t="shared" si="89"/>
        <v>3315.4781818511374</v>
      </c>
      <c r="N112" s="41">
        <f t="shared" si="89"/>
        <v>3322.4202525435599</v>
      </c>
      <c r="O112" s="41">
        <f t="shared" si="89"/>
        <v>3326.0063863783994</v>
      </c>
      <c r="P112" s="41">
        <f t="shared" si="89"/>
        <v>3325.3608790715834</v>
      </c>
      <c r="Q112" s="41">
        <f t="shared" si="89"/>
        <v>3320.2837855238295</v>
      </c>
      <c r="R112" s="41">
        <f t="shared" si="89"/>
        <v>3315.3165966961978</v>
      </c>
      <c r="S112" s="41">
        <f t="shared" si="89"/>
        <v>3310.6664696841667</v>
      </c>
      <c r="T112" s="41">
        <f t="shared" si="89"/>
        <v>3303.2746583419566</v>
      </c>
      <c r="U112" s="41">
        <f t="shared" si="89"/>
        <v>3294.0949800314265</v>
      </c>
      <c r="V112" s="41">
        <f t="shared" si="89"/>
        <v>3283.2628247218668</v>
      </c>
      <c r="W112" s="41">
        <f t="shared" si="89"/>
        <v>3273.9817282318236</v>
      </c>
      <c r="X112" s="41">
        <f t="shared" si="89"/>
        <v>3264.7061810486107</v>
      </c>
      <c r="Y112" s="41">
        <f t="shared" si="89"/>
        <v>3252.5932808148596</v>
      </c>
      <c r="Z112" s="41">
        <f t="shared" si="89"/>
        <v>3239.2558702103174</v>
      </c>
      <c r="AA112" s="41">
        <f t="shared" si="89"/>
        <v>3224.7617223759516</v>
      </c>
      <c r="AB112" s="41">
        <f t="shared" si="89"/>
        <v>3211.4434951992293</v>
      </c>
      <c r="AC112" s="41">
        <f t="shared" si="89"/>
        <v>3199.3357157101714</v>
      </c>
      <c r="AD112" s="42">
        <f t="shared" si="89"/>
        <v>3186.2560564448695</v>
      </c>
    </row>
    <row r="114" spans="1:30" ht="16" x14ac:dyDescent="0.2">
      <c r="A114" s="135" t="s">
        <v>40</v>
      </c>
      <c r="B114" s="190">
        <v>1.5</v>
      </c>
      <c r="D114" s="191" t="s">
        <v>47</v>
      </c>
      <c r="E114" s="132" t="s">
        <v>5</v>
      </c>
      <c r="F114" s="193"/>
      <c r="G114" s="39">
        <f t="shared" ref="G114:AD114" si="90">G90/($B$114*10000)</f>
        <v>162.23882939443956</v>
      </c>
      <c r="H114" s="39">
        <f>H90/($B$114*10000)</f>
        <v>145.77480680398997</v>
      </c>
      <c r="I114" s="39">
        <f t="shared" si="90"/>
        <v>110.4593513761079</v>
      </c>
      <c r="J114" s="39">
        <f t="shared" si="90"/>
        <v>94.96167308224824</v>
      </c>
      <c r="K114" s="39">
        <f t="shared" si="90"/>
        <v>95.516212779471999</v>
      </c>
      <c r="L114" s="39">
        <f t="shared" si="90"/>
        <v>95.804333808470844</v>
      </c>
      <c r="M114" s="39">
        <f t="shared" si="90"/>
        <v>96.906491190711009</v>
      </c>
      <c r="N114" s="39">
        <f t="shared" si="90"/>
        <v>97.905902858929736</v>
      </c>
      <c r="O114" s="39">
        <f t="shared" si="90"/>
        <v>99.02308341466977</v>
      </c>
      <c r="P114" s="39">
        <f t="shared" si="90"/>
        <v>100.05460482618103</v>
      </c>
      <c r="Q114" s="39">
        <f t="shared" si="90"/>
        <v>101.10184770466162</v>
      </c>
      <c r="R114" s="39">
        <f t="shared" si="90"/>
        <v>102.17642039255297</v>
      </c>
      <c r="S114" s="39">
        <f t="shared" si="90"/>
        <v>103.40818954111189</v>
      </c>
      <c r="T114" s="39">
        <f t="shared" si="90"/>
        <v>104.80181267909174</v>
      </c>
      <c r="U114" s="39">
        <f t="shared" si="90"/>
        <v>106.18177462085332</v>
      </c>
      <c r="V114" s="39">
        <f t="shared" si="90"/>
        <v>107.41126535807545</v>
      </c>
      <c r="W114" s="39">
        <f t="shared" si="90"/>
        <v>108.98540783672256</v>
      </c>
      <c r="X114" s="39">
        <f t="shared" si="90"/>
        <v>121.7171349299673</v>
      </c>
      <c r="Y114" s="39">
        <f t="shared" si="90"/>
        <v>124.07055442337695</v>
      </c>
      <c r="Z114" s="39">
        <f t="shared" si="90"/>
        <v>126.5040659635707</v>
      </c>
      <c r="AA114" s="39">
        <f t="shared" si="90"/>
        <v>129.02506999101044</v>
      </c>
      <c r="AB114" s="39">
        <f t="shared" si="90"/>
        <v>131.69818068577476</v>
      </c>
      <c r="AC114" s="39">
        <f t="shared" si="90"/>
        <v>134.53384233419752</v>
      </c>
      <c r="AD114" s="40">
        <f t="shared" si="90"/>
        <v>137.48657889217026</v>
      </c>
    </row>
    <row r="115" spans="1:30" ht="16" x14ac:dyDescent="0.2">
      <c r="D115" s="192" t="s">
        <v>45</v>
      </c>
      <c r="E115" s="133" t="s">
        <v>1</v>
      </c>
      <c r="F115" s="194"/>
      <c r="G115" s="16">
        <f t="shared" ref="G115:AD115" si="91">G91/($B$114*10000)</f>
        <v>675.97649105461335</v>
      </c>
      <c r="H115" s="16">
        <f t="shared" si="91"/>
        <v>615.77966427671231</v>
      </c>
      <c r="I115" s="16">
        <f t="shared" si="91"/>
        <v>466.93356122226345</v>
      </c>
      <c r="J115" s="16">
        <f t="shared" si="91"/>
        <v>408.69768781733984</v>
      </c>
      <c r="K115" s="16">
        <f t="shared" si="91"/>
        <v>402.98668941537113</v>
      </c>
      <c r="L115" s="16">
        <f t="shared" si="91"/>
        <v>414.557758394703</v>
      </c>
      <c r="M115" s="16">
        <f t="shared" si="91"/>
        <v>414.77244750056207</v>
      </c>
      <c r="N115" s="16">
        <f t="shared" si="91"/>
        <v>412.93734354750643</v>
      </c>
      <c r="O115" s="16">
        <f t="shared" si="91"/>
        <v>410.2394686756187</v>
      </c>
      <c r="P115" s="16">
        <f t="shared" si="91"/>
        <v>406.31544053107285</v>
      </c>
      <c r="Q115" s="16">
        <f t="shared" si="91"/>
        <v>401.31703216383045</v>
      </c>
      <c r="R115" s="16">
        <f t="shared" si="91"/>
        <v>395.79866291124097</v>
      </c>
      <c r="S115" s="16">
        <f t="shared" si="91"/>
        <v>391.63493370983923</v>
      </c>
      <c r="T115" s="16">
        <f t="shared" si="91"/>
        <v>389.10231753383079</v>
      </c>
      <c r="U115" s="16">
        <f t="shared" si="91"/>
        <v>386.59034044804349</v>
      </c>
      <c r="V115" s="16">
        <f t="shared" si="91"/>
        <v>383.8054658581064</v>
      </c>
      <c r="W115" s="16">
        <f t="shared" si="91"/>
        <v>380.8329912643589</v>
      </c>
      <c r="X115" s="16">
        <f t="shared" si="91"/>
        <v>411.5976275834409</v>
      </c>
      <c r="Y115" s="16">
        <f t="shared" si="91"/>
        <v>410.70097592036029</v>
      </c>
      <c r="Z115" s="16">
        <f t="shared" si="91"/>
        <v>409.63433034423286</v>
      </c>
      <c r="AA115" s="16">
        <f t="shared" si="91"/>
        <v>408.40461470265694</v>
      </c>
      <c r="AB115" s="16">
        <f t="shared" si="91"/>
        <v>407.28523035955806</v>
      </c>
      <c r="AC115" s="16">
        <f t="shared" si="91"/>
        <v>406.28081425499283</v>
      </c>
      <c r="AD115" s="27">
        <f t="shared" si="91"/>
        <v>405.13452713958924</v>
      </c>
    </row>
    <row r="116" spans="1:30" x14ac:dyDescent="0.2">
      <c r="A116" s="202"/>
      <c r="B116" s="202"/>
      <c r="D116" s="192"/>
      <c r="E116" s="133" t="s">
        <v>3</v>
      </c>
      <c r="F116" s="194"/>
      <c r="G116" s="16">
        <f t="shared" ref="G116:AD116" si="92">G92/($B$114*10000)</f>
        <v>99.13016754127311</v>
      </c>
      <c r="H116" s="16">
        <f t="shared" si="92"/>
        <v>92.392238433677903</v>
      </c>
      <c r="I116" s="16">
        <f t="shared" si="92"/>
        <v>89.778174675388954</v>
      </c>
      <c r="J116" s="16">
        <f t="shared" si="92"/>
        <v>99.034133739776536</v>
      </c>
      <c r="K116" s="16">
        <f t="shared" si="92"/>
        <v>100.63972446228811</v>
      </c>
      <c r="L116" s="16">
        <f t="shared" si="92"/>
        <v>105.87710559396611</v>
      </c>
      <c r="M116" s="16">
        <f t="shared" si="92"/>
        <v>109.4778467748641</v>
      </c>
      <c r="N116" s="16">
        <f t="shared" si="92"/>
        <v>112.10379654726691</v>
      </c>
      <c r="O116" s="16">
        <f t="shared" si="92"/>
        <v>114.27242582830628</v>
      </c>
      <c r="P116" s="16">
        <f t="shared" si="92"/>
        <v>116.32789511175426</v>
      </c>
      <c r="Q116" s="16">
        <f t="shared" si="92"/>
        <v>117.83783071294059</v>
      </c>
      <c r="R116" s="16">
        <f t="shared" si="92"/>
        <v>119.44690420007004</v>
      </c>
      <c r="S116" s="16">
        <f t="shared" si="92"/>
        <v>120.60677239555682</v>
      </c>
      <c r="T116" s="16">
        <f t="shared" si="92"/>
        <v>121.40989894036103</v>
      </c>
      <c r="U116" s="16">
        <f t="shared" si="92"/>
        <v>122.09199000076332</v>
      </c>
      <c r="V116" s="16">
        <f t="shared" si="92"/>
        <v>122.76104029179851</v>
      </c>
      <c r="W116" s="16">
        <f t="shared" si="92"/>
        <v>123.49160183914385</v>
      </c>
      <c r="X116" s="16">
        <f t="shared" si="92"/>
        <v>105.32388047333949</v>
      </c>
      <c r="Y116" s="16">
        <f t="shared" si="92"/>
        <v>105.05058467601472</v>
      </c>
      <c r="Z116" s="16">
        <f t="shared" si="92"/>
        <v>104.74938728991974</v>
      </c>
      <c r="AA116" s="16">
        <f t="shared" si="92"/>
        <v>104.42289246690655</v>
      </c>
      <c r="AB116" s="16">
        <f t="shared" si="92"/>
        <v>104.14824091559232</v>
      </c>
      <c r="AC116" s="16">
        <f t="shared" si="92"/>
        <v>103.92689315754552</v>
      </c>
      <c r="AD116" s="27">
        <f t="shared" si="92"/>
        <v>103.68740448678643</v>
      </c>
    </row>
    <row r="117" spans="1:30" x14ac:dyDescent="0.2">
      <c r="A117" s="202"/>
      <c r="B117" s="202"/>
      <c r="D117" s="192"/>
      <c r="E117" s="133" t="s">
        <v>4</v>
      </c>
      <c r="F117" s="194"/>
      <c r="G117" s="16">
        <f t="shared" ref="G117:AD117" si="93">G93/($B$114*10000)</f>
        <v>93.329649068249012</v>
      </c>
      <c r="H117" s="16">
        <f t="shared" si="93"/>
        <v>83.555802532817253</v>
      </c>
      <c r="I117" s="16">
        <f t="shared" si="93"/>
        <v>63.975175562926538</v>
      </c>
      <c r="J117" s="16">
        <f t="shared" si="93"/>
        <v>56.849054340798034</v>
      </c>
      <c r="K117" s="16">
        <f t="shared" si="93"/>
        <v>56.67183570006285</v>
      </c>
      <c r="L117" s="16">
        <f t="shared" si="93"/>
        <v>54.97141552896111</v>
      </c>
      <c r="M117" s="16">
        <f t="shared" si="93"/>
        <v>54.978320647726804</v>
      </c>
      <c r="N117" s="16">
        <f t="shared" si="93"/>
        <v>55.684244015813377</v>
      </c>
      <c r="O117" s="16">
        <f t="shared" si="93"/>
        <v>56.288880226222524</v>
      </c>
      <c r="P117" s="16">
        <f t="shared" si="93"/>
        <v>56.932936632165237</v>
      </c>
      <c r="Q117" s="16">
        <f t="shared" si="93"/>
        <v>57.664481910713135</v>
      </c>
      <c r="R117" s="16">
        <f t="shared" si="93"/>
        <v>58.602149048499427</v>
      </c>
      <c r="S117" s="16">
        <f t="shared" si="93"/>
        <v>59.291853045796202</v>
      </c>
      <c r="T117" s="16">
        <f t="shared" si="93"/>
        <v>59.606211911121278</v>
      </c>
      <c r="U117" s="16">
        <f t="shared" si="93"/>
        <v>60.006382680312072</v>
      </c>
      <c r="V117" s="16">
        <f t="shared" si="93"/>
        <v>60.135109915807341</v>
      </c>
      <c r="W117" s="16">
        <f t="shared" si="93"/>
        <v>60.592359074838797</v>
      </c>
      <c r="X117" s="16">
        <f t="shared" si="93"/>
        <v>64.307566706015081</v>
      </c>
      <c r="Y117" s="16">
        <f t="shared" si="93"/>
        <v>64.886800581418427</v>
      </c>
      <c r="Z117" s="16">
        <f t="shared" si="93"/>
        <v>65.470696200850512</v>
      </c>
      <c r="AA117" s="16">
        <f t="shared" si="93"/>
        <v>66.061015607688077</v>
      </c>
      <c r="AB117" s="16">
        <f t="shared" si="93"/>
        <v>66.695260039994352</v>
      </c>
      <c r="AC117" s="16">
        <f t="shared" si="93"/>
        <v>67.37565312410058</v>
      </c>
      <c r="AD117" s="27">
        <f t="shared" si="93"/>
        <v>68.069214730449616</v>
      </c>
    </row>
    <row r="118" spans="1:30" x14ac:dyDescent="0.2">
      <c r="A118" s="202"/>
      <c r="B118" s="202"/>
      <c r="D118" s="87"/>
      <c r="E118" s="133" t="s">
        <v>2</v>
      </c>
      <c r="F118" s="194"/>
      <c r="G118" s="16">
        <f t="shared" ref="G118:AD118" si="94">G94/($B$114*10000)</f>
        <v>234.92509226693525</v>
      </c>
      <c r="H118" s="16">
        <f t="shared" si="94"/>
        <v>213.51424821716336</v>
      </c>
      <c r="I118" s="16">
        <f t="shared" si="94"/>
        <v>175.6043604168469</v>
      </c>
      <c r="J118" s="16">
        <f t="shared" si="94"/>
        <v>176.43344984143158</v>
      </c>
      <c r="K118" s="16">
        <f t="shared" si="94"/>
        <v>180.41137340061522</v>
      </c>
      <c r="L118" s="16">
        <f t="shared" si="94"/>
        <v>194.92752318350693</v>
      </c>
      <c r="M118" s="16">
        <f t="shared" si="94"/>
        <v>191.49291102639464</v>
      </c>
      <c r="N118" s="16">
        <f t="shared" si="94"/>
        <v>185.75572741863743</v>
      </c>
      <c r="O118" s="16">
        <f t="shared" si="94"/>
        <v>179.36689326401171</v>
      </c>
      <c r="P118" s="16">
        <f t="shared" si="94"/>
        <v>172.61112690983842</v>
      </c>
      <c r="Q118" s="16">
        <f t="shared" si="94"/>
        <v>165.16458114437583</v>
      </c>
      <c r="R118" s="16">
        <f t="shared" si="94"/>
        <v>157.53778319111754</v>
      </c>
      <c r="S118" s="16">
        <f t="shared" si="94"/>
        <v>152.94297046779303</v>
      </c>
      <c r="T118" s="16">
        <f t="shared" si="94"/>
        <v>151.3454675569208</v>
      </c>
      <c r="U118" s="16">
        <f t="shared" si="94"/>
        <v>149.693465976715</v>
      </c>
      <c r="V118" s="16">
        <f t="shared" si="94"/>
        <v>148.30258376046152</v>
      </c>
      <c r="W118" s="16">
        <f t="shared" si="94"/>
        <v>146.27413600633434</v>
      </c>
      <c r="X118" s="16">
        <f t="shared" si="94"/>
        <v>159.5864678086904</v>
      </c>
      <c r="Y118" s="16">
        <f t="shared" si="94"/>
        <v>158.49358875797523</v>
      </c>
      <c r="Z118" s="16">
        <f t="shared" si="94"/>
        <v>157.3231296420638</v>
      </c>
      <c r="AA118" s="16">
        <f t="shared" si="94"/>
        <v>156.07863147473026</v>
      </c>
      <c r="AB118" s="16">
        <f t="shared" si="94"/>
        <v>154.87725494273246</v>
      </c>
      <c r="AC118" s="16">
        <f t="shared" si="94"/>
        <v>153.72057757596829</v>
      </c>
      <c r="AD118" s="27">
        <f t="shared" si="94"/>
        <v>152.499110427245</v>
      </c>
    </row>
    <row r="119" spans="1:30" x14ac:dyDescent="0.2">
      <c r="A119" s="202"/>
      <c r="B119" s="202"/>
      <c r="D119" s="87"/>
      <c r="E119" s="201" t="s">
        <v>14</v>
      </c>
      <c r="F119" s="194"/>
      <c r="G119" s="17">
        <f t="shared" ref="G119:AD119" si="95">G95/($B$114*10000)</f>
        <v>1265.6002293255103</v>
      </c>
      <c r="H119" s="17">
        <f t="shared" si="95"/>
        <v>1151.016760264361</v>
      </c>
      <c r="I119" s="17">
        <f t="shared" si="95"/>
        <v>906.75062325353372</v>
      </c>
      <c r="J119" s="17">
        <f t="shared" si="95"/>
        <v>835.9759988215942</v>
      </c>
      <c r="K119" s="17">
        <f t="shared" si="95"/>
        <v>836.22583575780936</v>
      </c>
      <c r="L119" s="17">
        <f t="shared" si="95"/>
        <v>866.13813650960799</v>
      </c>
      <c r="M119" s="17">
        <f t="shared" si="95"/>
        <v>867.62801714025875</v>
      </c>
      <c r="N119" s="17">
        <f t="shared" si="95"/>
        <v>864.38701438815372</v>
      </c>
      <c r="O119" s="17">
        <f t="shared" si="95"/>
        <v>859.19075140882899</v>
      </c>
      <c r="P119" s="17">
        <f t="shared" si="95"/>
        <v>852.24200401101177</v>
      </c>
      <c r="Q119" s="17">
        <f t="shared" si="95"/>
        <v>843.08577363652182</v>
      </c>
      <c r="R119" s="17">
        <f t="shared" si="95"/>
        <v>833.56191974348087</v>
      </c>
      <c r="S119" s="17">
        <f t="shared" si="95"/>
        <v>827.88471916009712</v>
      </c>
      <c r="T119" s="17">
        <f t="shared" si="95"/>
        <v>826.26570862132564</v>
      </c>
      <c r="U119" s="17">
        <f t="shared" si="95"/>
        <v>824.56395372668726</v>
      </c>
      <c r="V119" s="17">
        <f t="shared" si="95"/>
        <v>822.41546518424923</v>
      </c>
      <c r="W119" s="17">
        <f t="shared" si="95"/>
        <v>820.17649602139829</v>
      </c>
      <c r="X119" s="17">
        <f t="shared" si="95"/>
        <v>862.53267750145324</v>
      </c>
      <c r="Y119" s="17">
        <f t="shared" si="95"/>
        <v>863.20250435914556</v>
      </c>
      <c r="Z119" s="17">
        <f t="shared" si="95"/>
        <v>863.68160944063777</v>
      </c>
      <c r="AA119" s="17">
        <f t="shared" si="95"/>
        <v>863.99222424299228</v>
      </c>
      <c r="AB119" s="17">
        <f t="shared" si="95"/>
        <v>864.7041669436519</v>
      </c>
      <c r="AC119" s="17">
        <f t="shared" si="95"/>
        <v>865.83778044680469</v>
      </c>
      <c r="AD119" s="203">
        <f t="shared" si="95"/>
        <v>866.87683567624072</v>
      </c>
    </row>
    <row r="120" spans="1:30" x14ac:dyDescent="0.2">
      <c r="D120" s="88"/>
      <c r="E120" s="11" t="s">
        <v>8</v>
      </c>
      <c r="F120" s="199"/>
      <c r="G120" s="41">
        <f t="shared" ref="G120:AD120" si="96">G96/($B$114*10000)</f>
        <v>2784.8929653307796</v>
      </c>
      <c r="H120" s="41">
        <f t="shared" si="96"/>
        <v>2555.1760584838057</v>
      </c>
      <c r="I120" s="41">
        <f t="shared" si="96"/>
        <v>2092.9248114455982</v>
      </c>
      <c r="J120" s="41">
        <f t="shared" si="96"/>
        <v>1922.0773111943583</v>
      </c>
      <c r="K120" s="41">
        <f t="shared" si="96"/>
        <v>1919.8248634230222</v>
      </c>
      <c r="L120" s="41">
        <f t="shared" si="96"/>
        <v>1920.1262656459562</v>
      </c>
      <c r="M120" s="41">
        <f t="shared" si="96"/>
        <v>1922.9773454736596</v>
      </c>
      <c r="N120" s="41">
        <f t="shared" si="96"/>
        <v>1927.0037464752647</v>
      </c>
      <c r="O120" s="41">
        <f t="shared" si="96"/>
        <v>1929.0837040994716</v>
      </c>
      <c r="P120" s="41">
        <f t="shared" si="96"/>
        <v>1928.7093098615185</v>
      </c>
      <c r="Q120" s="41">
        <f t="shared" si="96"/>
        <v>1925.7645956038207</v>
      </c>
      <c r="R120" s="41">
        <f t="shared" si="96"/>
        <v>1922.8836260837945</v>
      </c>
      <c r="S120" s="41">
        <f t="shared" si="96"/>
        <v>1920.1865524168165</v>
      </c>
      <c r="T120" s="41">
        <f t="shared" si="96"/>
        <v>1915.8993018383348</v>
      </c>
      <c r="U120" s="41">
        <f t="shared" si="96"/>
        <v>1910.5750884182271</v>
      </c>
      <c r="V120" s="41">
        <f t="shared" si="96"/>
        <v>1904.2924383386826</v>
      </c>
      <c r="W120" s="41">
        <f t="shared" si="96"/>
        <v>1898.9094023744576</v>
      </c>
      <c r="X120" s="41">
        <f t="shared" si="96"/>
        <v>1893.5295850081941</v>
      </c>
      <c r="Y120" s="41">
        <f t="shared" si="96"/>
        <v>1886.5041028726189</v>
      </c>
      <c r="Z120" s="41">
        <f t="shared" si="96"/>
        <v>1878.7684047219841</v>
      </c>
      <c r="AA120" s="41">
        <f t="shared" si="96"/>
        <v>1870.3617989780521</v>
      </c>
      <c r="AB120" s="41">
        <f t="shared" si="96"/>
        <v>1862.6372272155529</v>
      </c>
      <c r="AC120" s="41">
        <f t="shared" si="96"/>
        <v>1855.6147151118994</v>
      </c>
      <c r="AD120" s="42">
        <f t="shared" si="96"/>
        <v>1848.0285127380241</v>
      </c>
    </row>
    <row r="122" spans="1:30" ht="16" x14ac:dyDescent="0.2">
      <c r="A122" s="135" t="s">
        <v>48</v>
      </c>
      <c r="B122" s="204">
        <v>0.5</v>
      </c>
      <c r="D122" s="191" t="s">
        <v>43</v>
      </c>
      <c r="E122" s="132" t="s">
        <v>5</v>
      </c>
      <c r="F122" s="193"/>
      <c r="G122" s="39">
        <f>G114/$B$122</f>
        <v>324.47765878887913</v>
      </c>
      <c r="H122" s="39">
        <f t="shared" ref="H122:AD128" si="97">H114/$B$122</f>
        <v>291.54961360797995</v>
      </c>
      <c r="I122" s="39">
        <f t="shared" si="97"/>
        <v>220.91870275221581</v>
      </c>
      <c r="J122" s="39">
        <f t="shared" si="97"/>
        <v>189.92334616449648</v>
      </c>
      <c r="K122" s="39">
        <f t="shared" si="97"/>
        <v>191.032425558944</v>
      </c>
      <c r="L122" s="39">
        <f t="shared" si="97"/>
        <v>191.60866761694169</v>
      </c>
      <c r="M122" s="39">
        <f t="shared" si="97"/>
        <v>193.81298238142202</v>
      </c>
      <c r="N122" s="39">
        <f t="shared" si="97"/>
        <v>195.81180571785947</v>
      </c>
      <c r="O122" s="39">
        <f t="shared" si="97"/>
        <v>198.04616682933954</v>
      </c>
      <c r="P122" s="39">
        <f t="shared" si="97"/>
        <v>200.10920965236207</v>
      </c>
      <c r="Q122" s="39">
        <f t="shared" si="97"/>
        <v>202.20369540932325</v>
      </c>
      <c r="R122" s="39">
        <f t="shared" si="97"/>
        <v>204.35284078510594</v>
      </c>
      <c r="S122" s="39">
        <f t="shared" si="97"/>
        <v>206.81637908222379</v>
      </c>
      <c r="T122" s="39">
        <f t="shared" si="97"/>
        <v>209.60362535818348</v>
      </c>
      <c r="U122" s="39">
        <f t="shared" si="97"/>
        <v>212.36354924170664</v>
      </c>
      <c r="V122" s="39">
        <f t="shared" si="97"/>
        <v>214.82253071615091</v>
      </c>
      <c r="W122" s="39">
        <f t="shared" si="97"/>
        <v>217.97081567344512</v>
      </c>
      <c r="X122" s="39">
        <f t="shared" si="97"/>
        <v>243.4342698599346</v>
      </c>
      <c r="Y122" s="39">
        <f t="shared" si="97"/>
        <v>248.14110884675389</v>
      </c>
      <c r="Z122" s="39">
        <f t="shared" si="97"/>
        <v>253.00813192714139</v>
      </c>
      <c r="AA122" s="39">
        <f t="shared" si="97"/>
        <v>258.05013998202088</v>
      </c>
      <c r="AB122" s="39">
        <f t="shared" si="97"/>
        <v>263.39636137154952</v>
      </c>
      <c r="AC122" s="39">
        <f t="shared" si="97"/>
        <v>269.06768466839503</v>
      </c>
      <c r="AD122" s="39">
        <f t="shared" si="97"/>
        <v>274.97315778434051</v>
      </c>
    </row>
    <row r="123" spans="1:30" ht="16" x14ac:dyDescent="0.2">
      <c r="D123" s="192" t="s">
        <v>45</v>
      </c>
      <c r="E123" s="133" t="s">
        <v>1</v>
      </c>
      <c r="F123" s="194"/>
      <c r="G123" s="16">
        <f t="shared" ref="G123:V128" si="98">G115/$B$122</f>
        <v>1351.9529821092267</v>
      </c>
      <c r="H123" s="16">
        <f t="shared" si="98"/>
        <v>1231.5593285534246</v>
      </c>
      <c r="I123" s="16">
        <f t="shared" si="98"/>
        <v>933.8671224445269</v>
      </c>
      <c r="J123" s="16">
        <f t="shared" si="98"/>
        <v>817.39537563467968</v>
      </c>
      <c r="K123" s="16">
        <f t="shared" si="98"/>
        <v>805.97337883074226</v>
      </c>
      <c r="L123" s="16">
        <f t="shared" si="98"/>
        <v>829.115516789406</v>
      </c>
      <c r="M123" s="16">
        <f t="shared" si="98"/>
        <v>829.54489500112413</v>
      </c>
      <c r="N123" s="16">
        <f t="shared" si="98"/>
        <v>825.87468709501286</v>
      </c>
      <c r="O123" s="16">
        <f t="shared" si="98"/>
        <v>820.47893735123739</v>
      </c>
      <c r="P123" s="16">
        <f t="shared" si="98"/>
        <v>812.6308810621457</v>
      </c>
      <c r="Q123" s="16">
        <f t="shared" si="98"/>
        <v>802.63406432766089</v>
      </c>
      <c r="R123" s="16">
        <f t="shared" si="98"/>
        <v>791.59732582248193</v>
      </c>
      <c r="S123" s="16">
        <f t="shared" si="98"/>
        <v>783.26986741967846</v>
      </c>
      <c r="T123" s="16">
        <f t="shared" si="98"/>
        <v>778.20463506766157</v>
      </c>
      <c r="U123" s="16">
        <f t="shared" si="98"/>
        <v>773.18068089608698</v>
      </c>
      <c r="V123" s="16">
        <f t="shared" si="98"/>
        <v>767.6109317162128</v>
      </c>
      <c r="W123" s="16">
        <f t="shared" si="97"/>
        <v>761.66598252871779</v>
      </c>
      <c r="X123" s="16">
        <f t="shared" si="97"/>
        <v>823.19525516688179</v>
      </c>
      <c r="Y123" s="16">
        <f t="shared" si="97"/>
        <v>821.40195184072059</v>
      </c>
      <c r="Z123" s="16">
        <f t="shared" si="97"/>
        <v>819.26866068846573</v>
      </c>
      <c r="AA123" s="16">
        <f t="shared" si="97"/>
        <v>816.80922940531389</v>
      </c>
      <c r="AB123" s="16">
        <f t="shared" si="97"/>
        <v>814.57046071911611</v>
      </c>
      <c r="AC123" s="16">
        <f t="shared" si="97"/>
        <v>812.56162850998567</v>
      </c>
      <c r="AD123" s="16">
        <f t="shared" si="97"/>
        <v>810.26905427917848</v>
      </c>
    </row>
    <row r="124" spans="1:30" x14ac:dyDescent="0.2">
      <c r="A124" s="202"/>
      <c r="B124" s="202"/>
      <c r="D124" s="192"/>
      <c r="E124" s="133" t="s">
        <v>3</v>
      </c>
      <c r="F124" s="194"/>
      <c r="G124" s="16">
        <f t="shared" si="98"/>
        <v>198.26033508254622</v>
      </c>
      <c r="H124" s="16">
        <f t="shared" si="97"/>
        <v>184.78447686735581</v>
      </c>
      <c r="I124" s="16">
        <f t="shared" si="97"/>
        <v>179.55634935077791</v>
      </c>
      <c r="J124" s="16">
        <f t="shared" si="97"/>
        <v>198.06826747955307</v>
      </c>
      <c r="K124" s="16">
        <f t="shared" si="97"/>
        <v>201.27944892457623</v>
      </c>
      <c r="L124" s="16">
        <f t="shared" si="97"/>
        <v>211.75421118793221</v>
      </c>
      <c r="M124" s="16">
        <f t="shared" si="97"/>
        <v>218.95569354972821</v>
      </c>
      <c r="N124" s="16">
        <f t="shared" si="97"/>
        <v>224.20759309453382</v>
      </c>
      <c r="O124" s="16">
        <f t="shared" si="97"/>
        <v>228.54485165661256</v>
      </c>
      <c r="P124" s="16">
        <f t="shared" si="97"/>
        <v>232.65579022350852</v>
      </c>
      <c r="Q124" s="16">
        <f t="shared" si="97"/>
        <v>235.67566142588117</v>
      </c>
      <c r="R124" s="16">
        <f t="shared" si="97"/>
        <v>238.89380840014007</v>
      </c>
      <c r="S124" s="16">
        <f t="shared" si="97"/>
        <v>241.21354479111363</v>
      </c>
      <c r="T124" s="16">
        <f t="shared" si="97"/>
        <v>242.81979788072206</v>
      </c>
      <c r="U124" s="16">
        <f t="shared" si="97"/>
        <v>244.18398000152663</v>
      </c>
      <c r="V124" s="16">
        <f t="shared" si="97"/>
        <v>245.52208058359702</v>
      </c>
      <c r="W124" s="16">
        <f t="shared" si="97"/>
        <v>246.98320367828771</v>
      </c>
      <c r="X124" s="16">
        <f t="shared" si="97"/>
        <v>210.64776094667897</v>
      </c>
      <c r="Y124" s="16">
        <f t="shared" si="97"/>
        <v>210.10116935202944</v>
      </c>
      <c r="Z124" s="16">
        <f t="shared" si="97"/>
        <v>209.49877457983948</v>
      </c>
      <c r="AA124" s="16">
        <f t="shared" si="97"/>
        <v>208.84578493381309</v>
      </c>
      <c r="AB124" s="16">
        <f t="shared" si="97"/>
        <v>208.29648183118465</v>
      </c>
      <c r="AC124" s="16">
        <f t="shared" si="97"/>
        <v>207.85378631509104</v>
      </c>
      <c r="AD124" s="16">
        <f t="shared" si="97"/>
        <v>207.37480897357287</v>
      </c>
    </row>
    <row r="125" spans="1:30" x14ac:dyDescent="0.2">
      <c r="A125" s="202"/>
      <c r="B125" s="202"/>
      <c r="D125" s="192"/>
      <c r="E125" s="133" t="s">
        <v>4</v>
      </c>
      <c r="F125" s="194"/>
      <c r="G125" s="16">
        <f t="shared" si="98"/>
        <v>186.65929813649802</v>
      </c>
      <c r="H125" s="16">
        <f t="shared" si="97"/>
        <v>167.11160506563451</v>
      </c>
      <c r="I125" s="16">
        <f t="shared" si="97"/>
        <v>127.95035112585308</v>
      </c>
      <c r="J125" s="16">
        <f t="shared" si="97"/>
        <v>113.69810868159607</v>
      </c>
      <c r="K125" s="16">
        <f t="shared" si="97"/>
        <v>113.3436714001257</v>
      </c>
      <c r="L125" s="16">
        <f t="shared" si="97"/>
        <v>109.94283105792222</v>
      </c>
      <c r="M125" s="16">
        <f t="shared" si="97"/>
        <v>109.95664129545361</v>
      </c>
      <c r="N125" s="16">
        <f t="shared" si="97"/>
        <v>111.36848803162675</v>
      </c>
      <c r="O125" s="16">
        <f t="shared" si="97"/>
        <v>112.57776045244505</v>
      </c>
      <c r="P125" s="16">
        <f t="shared" si="97"/>
        <v>113.86587326433047</v>
      </c>
      <c r="Q125" s="16">
        <f t="shared" si="97"/>
        <v>115.32896382142627</v>
      </c>
      <c r="R125" s="16">
        <f t="shared" si="97"/>
        <v>117.20429809699885</v>
      </c>
      <c r="S125" s="16">
        <f t="shared" si="97"/>
        <v>118.5837060915924</v>
      </c>
      <c r="T125" s="16">
        <f t="shared" si="97"/>
        <v>119.21242382224256</v>
      </c>
      <c r="U125" s="16">
        <f t="shared" si="97"/>
        <v>120.01276536062414</v>
      </c>
      <c r="V125" s="16">
        <f t="shared" si="97"/>
        <v>120.27021983161468</v>
      </c>
      <c r="W125" s="16">
        <f t="shared" si="97"/>
        <v>121.18471814967759</v>
      </c>
      <c r="X125" s="16">
        <f t="shared" si="97"/>
        <v>128.61513341203016</v>
      </c>
      <c r="Y125" s="16">
        <f t="shared" si="97"/>
        <v>129.77360116283685</v>
      </c>
      <c r="Z125" s="16">
        <f t="shared" si="97"/>
        <v>130.94139240170102</v>
      </c>
      <c r="AA125" s="16">
        <f t="shared" si="97"/>
        <v>132.12203121537615</v>
      </c>
      <c r="AB125" s="16">
        <f t="shared" si="97"/>
        <v>133.3905200799887</v>
      </c>
      <c r="AC125" s="16">
        <f t="shared" si="97"/>
        <v>134.75130624820116</v>
      </c>
      <c r="AD125" s="16">
        <f t="shared" si="97"/>
        <v>136.13842946089923</v>
      </c>
    </row>
    <row r="126" spans="1:30" x14ac:dyDescent="0.2">
      <c r="A126" s="202"/>
      <c r="B126" s="202"/>
      <c r="D126" s="87"/>
      <c r="E126" s="133" t="s">
        <v>2</v>
      </c>
      <c r="F126" s="194"/>
      <c r="G126" s="16">
        <f t="shared" si="98"/>
        <v>469.8501845338705</v>
      </c>
      <c r="H126" s="16">
        <f t="shared" si="97"/>
        <v>427.02849643432671</v>
      </c>
      <c r="I126" s="16">
        <f t="shared" si="97"/>
        <v>351.2087208336938</v>
      </c>
      <c r="J126" s="16">
        <f t="shared" si="97"/>
        <v>352.86689968286316</v>
      </c>
      <c r="K126" s="16">
        <f t="shared" si="97"/>
        <v>360.82274680123044</v>
      </c>
      <c r="L126" s="16">
        <f t="shared" si="97"/>
        <v>389.85504636701387</v>
      </c>
      <c r="M126" s="16">
        <f t="shared" si="97"/>
        <v>382.98582205278927</v>
      </c>
      <c r="N126" s="16">
        <f t="shared" si="97"/>
        <v>371.51145483727487</v>
      </c>
      <c r="O126" s="16">
        <f t="shared" si="97"/>
        <v>358.73378652802342</v>
      </c>
      <c r="P126" s="16">
        <f t="shared" si="97"/>
        <v>345.22225381967684</v>
      </c>
      <c r="Q126" s="16">
        <f t="shared" si="97"/>
        <v>330.32916228875166</v>
      </c>
      <c r="R126" s="16">
        <f t="shared" si="97"/>
        <v>315.07556638223508</v>
      </c>
      <c r="S126" s="16">
        <f t="shared" si="97"/>
        <v>305.88594093558606</v>
      </c>
      <c r="T126" s="16">
        <f t="shared" si="97"/>
        <v>302.69093511384159</v>
      </c>
      <c r="U126" s="16">
        <f t="shared" si="97"/>
        <v>299.38693195343001</v>
      </c>
      <c r="V126" s="16">
        <f t="shared" si="97"/>
        <v>296.60516752092303</v>
      </c>
      <c r="W126" s="16">
        <f t="shared" si="97"/>
        <v>292.54827201266869</v>
      </c>
      <c r="X126" s="16">
        <f t="shared" si="97"/>
        <v>319.1729356173808</v>
      </c>
      <c r="Y126" s="16">
        <f t="shared" si="97"/>
        <v>316.98717751595046</v>
      </c>
      <c r="Z126" s="16">
        <f t="shared" si="97"/>
        <v>314.64625928412761</v>
      </c>
      <c r="AA126" s="16">
        <f t="shared" si="97"/>
        <v>312.15726294946052</v>
      </c>
      <c r="AB126" s="16">
        <f t="shared" si="97"/>
        <v>309.75450988546493</v>
      </c>
      <c r="AC126" s="16">
        <f t="shared" si="97"/>
        <v>307.44115515193658</v>
      </c>
      <c r="AD126" s="16">
        <f t="shared" si="97"/>
        <v>304.99822085449</v>
      </c>
    </row>
    <row r="127" spans="1:30" x14ac:dyDescent="0.2">
      <c r="A127" s="202"/>
      <c r="B127" s="202"/>
      <c r="D127" s="87"/>
      <c r="E127" s="201" t="s">
        <v>14</v>
      </c>
      <c r="F127" s="194"/>
      <c r="G127" s="17">
        <f t="shared" si="98"/>
        <v>2531.2004586510207</v>
      </c>
      <c r="H127" s="17">
        <f t="shared" si="97"/>
        <v>2302.033520528722</v>
      </c>
      <c r="I127" s="17">
        <f t="shared" si="97"/>
        <v>1813.5012465070674</v>
      </c>
      <c r="J127" s="17">
        <f t="shared" si="97"/>
        <v>1671.9519976431884</v>
      </c>
      <c r="K127" s="17">
        <f t="shared" si="97"/>
        <v>1672.4516715156187</v>
      </c>
      <c r="L127" s="17">
        <f t="shared" si="97"/>
        <v>1732.276273019216</v>
      </c>
      <c r="M127" s="17">
        <f t="shared" si="97"/>
        <v>1735.2560342805175</v>
      </c>
      <c r="N127" s="17">
        <f t="shared" si="97"/>
        <v>1728.7740287763074</v>
      </c>
      <c r="O127" s="17">
        <f t="shared" si="97"/>
        <v>1718.381502817658</v>
      </c>
      <c r="P127" s="17">
        <f t="shared" si="97"/>
        <v>1704.4840080220235</v>
      </c>
      <c r="Q127" s="17">
        <f t="shared" si="97"/>
        <v>1686.1715472730436</v>
      </c>
      <c r="R127" s="17">
        <f t="shared" si="97"/>
        <v>1667.1238394869617</v>
      </c>
      <c r="S127" s="17">
        <f t="shared" si="97"/>
        <v>1655.7694383201942</v>
      </c>
      <c r="T127" s="17">
        <f t="shared" si="97"/>
        <v>1652.5314172426513</v>
      </c>
      <c r="U127" s="17">
        <f t="shared" si="97"/>
        <v>1649.1279074533745</v>
      </c>
      <c r="V127" s="17">
        <f t="shared" si="97"/>
        <v>1644.8309303684985</v>
      </c>
      <c r="W127" s="17">
        <f t="shared" si="97"/>
        <v>1640.3529920427966</v>
      </c>
      <c r="X127" s="17">
        <f t="shared" si="97"/>
        <v>1725.0653550029065</v>
      </c>
      <c r="Y127" s="17">
        <f t="shared" si="97"/>
        <v>1726.4050087182911</v>
      </c>
      <c r="Z127" s="17">
        <f t="shared" si="97"/>
        <v>1727.3632188812755</v>
      </c>
      <c r="AA127" s="17">
        <f t="shared" si="97"/>
        <v>1727.9844484859846</v>
      </c>
      <c r="AB127" s="17">
        <f t="shared" si="97"/>
        <v>1729.4083338873038</v>
      </c>
      <c r="AC127" s="17">
        <f t="shared" si="97"/>
        <v>1731.6755608936094</v>
      </c>
      <c r="AD127" s="17">
        <f t="shared" si="97"/>
        <v>1733.7536713524814</v>
      </c>
    </row>
    <row r="128" spans="1:30" x14ac:dyDescent="0.2">
      <c r="A128" s="202"/>
      <c r="B128" s="202"/>
      <c r="D128" s="88"/>
      <c r="E128" s="11" t="s">
        <v>8</v>
      </c>
      <c r="F128" s="199"/>
      <c r="G128" s="41">
        <f t="shared" si="98"/>
        <v>5569.7859306615592</v>
      </c>
      <c r="H128" s="41">
        <f t="shared" si="97"/>
        <v>5110.3521169676114</v>
      </c>
      <c r="I128" s="41">
        <f t="shared" si="97"/>
        <v>4185.8496228911963</v>
      </c>
      <c r="J128" s="41">
        <f t="shared" si="97"/>
        <v>3844.1546223887167</v>
      </c>
      <c r="K128" s="41">
        <f t="shared" si="97"/>
        <v>3839.6497268460444</v>
      </c>
      <c r="L128" s="41">
        <f t="shared" si="97"/>
        <v>3840.2525312919124</v>
      </c>
      <c r="M128" s="41">
        <f t="shared" si="97"/>
        <v>3845.9546909473192</v>
      </c>
      <c r="N128" s="41">
        <f t="shared" si="97"/>
        <v>3854.0074929505295</v>
      </c>
      <c r="O128" s="41">
        <f t="shared" si="97"/>
        <v>3858.1674081989431</v>
      </c>
      <c r="P128" s="41">
        <f t="shared" si="97"/>
        <v>3857.418619723037</v>
      </c>
      <c r="Q128" s="41">
        <f t="shared" si="97"/>
        <v>3851.5291912076414</v>
      </c>
      <c r="R128" s="41">
        <f t="shared" si="97"/>
        <v>3845.767252167589</v>
      </c>
      <c r="S128" s="41">
        <f t="shared" si="97"/>
        <v>3840.3731048336331</v>
      </c>
      <c r="T128" s="41">
        <f t="shared" si="97"/>
        <v>3831.7986036766697</v>
      </c>
      <c r="U128" s="41">
        <f t="shared" si="97"/>
        <v>3821.1501768364542</v>
      </c>
      <c r="V128" s="41">
        <f t="shared" si="97"/>
        <v>3808.5848766773652</v>
      </c>
      <c r="W128" s="41">
        <f t="shared" si="97"/>
        <v>3797.8188047489152</v>
      </c>
      <c r="X128" s="41">
        <f t="shared" si="97"/>
        <v>3787.0591700163882</v>
      </c>
      <c r="Y128" s="41">
        <f t="shared" si="97"/>
        <v>3773.0082057452378</v>
      </c>
      <c r="Z128" s="41">
        <f t="shared" si="97"/>
        <v>3757.5368094439682</v>
      </c>
      <c r="AA128" s="41">
        <f t="shared" si="97"/>
        <v>3740.7235979561042</v>
      </c>
      <c r="AB128" s="41">
        <f t="shared" si="97"/>
        <v>3725.2744544311058</v>
      </c>
      <c r="AC128" s="41">
        <f t="shared" si="97"/>
        <v>3711.2294302237988</v>
      </c>
      <c r="AD128" s="41">
        <f t="shared" si="97"/>
        <v>3696.0570254760482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39349-2F9B-46F7-9A4A-D07691B604FC}">
  <dimension ref="D2:U31"/>
  <sheetViews>
    <sheetView showGridLines="0" zoomScale="45" workbookViewId="0">
      <selection activeCell="J15" sqref="J15"/>
    </sheetView>
  </sheetViews>
  <sheetFormatPr baseColWidth="10" defaultColWidth="8.83203125" defaultRowHeight="15" x14ac:dyDescent="0.2"/>
  <cols>
    <col min="4" max="4" width="11.33203125" bestFit="1" customWidth="1"/>
    <col min="6" max="6" width="11.83203125" bestFit="1" customWidth="1"/>
    <col min="7" max="7" width="8" bestFit="1" customWidth="1"/>
    <col min="8" max="8" width="10.1640625" bestFit="1" customWidth="1"/>
    <col min="9" max="9" width="11.33203125" bestFit="1" customWidth="1"/>
    <col min="10" max="10" width="9.5" bestFit="1" customWidth="1"/>
    <col min="11" max="11" width="8" bestFit="1" customWidth="1"/>
    <col min="12" max="12" width="10.1640625" bestFit="1" customWidth="1"/>
    <col min="13" max="13" width="11.33203125" bestFit="1" customWidth="1"/>
    <col min="14" max="14" width="9.5" bestFit="1" customWidth="1"/>
    <col min="15" max="15" width="8" bestFit="1" customWidth="1"/>
    <col min="16" max="16" width="10.1640625" bestFit="1" customWidth="1"/>
    <col min="17" max="17" width="11.33203125" bestFit="1" customWidth="1"/>
    <col min="18" max="18" width="9.5" bestFit="1" customWidth="1"/>
    <col min="19" max="19" width="8" bestFit="1" customWidth="1"/>
    <col min="20" max="20" width="10.1640625" bestFit="1" customWidth="1"/>
    <col min="21" max="21" width="11.33203125" bestFit="1" customWidth="1"/>
  </cols>
  <sheetData>
    <row r="2" spans="4:21" x14ac:dyDescent="0.2">
      <c r="D2" s="53" t="s">
        <v>0</v>
      </c>
      <c r="E2" s="65"/>
      <c r="F2" s="66">
        <v>2019</v>
      </c>
      <c r="G2" s="66"/>
      <c r="H2" s="66"/>
      <c r="I2" s="66"/>
      <c r="J2" s="53">
        <v>2020</v>
      </c>
      <c r="K2" s="66"/>
      <c r="L2" s="66"/>
      <c r="M2" s="67"/>
      <c r="N2" s="53">
        <v>2021</v>
      </c>
      <c r="O2" s="66"/>
      <c r="P2" s="66"/>
      <c r="Q2" s="67"/>
      <c r="R2" s="53" t="s">
        <v>23</v>
      </c>
      <c r="S2" s="66"/>
      <c r="T2" s="66"/>
      <c r="U2" s="67"/>
    </row>
    <row r="3" spans="4:21" x14ac:dyDescent="0.2">
      <c r="D3" s="109"/>
      <c r="E3" s="110"/>
      <c r="F3" s="140" t="s">
        <v>17</v>
      </c>
      <c r="G3" s="140" t="s">
        <v>19</v>
      </c>
      <c r="H3" s="140" t="s">
        <v>20</v>
      </c>
      <c r="I3" s="141" t="s">
        <v>21</v>
      </c>
      <c r="J3" s="112" t="s">
        <v>17</v>
      </c>
      <c r="K3" s="111" t="s">
        <v>19</v>
      </c>
      <c r="L3" s="111" t="s">
        <v>20</v>
      </c>
      <c r="M3" s="113" t="s">
        <v>21</v>
      </c>
      <c r="N3" s="112" t="s">
        <v>17</v>
      </c>
      <c r="O3" s="111" t="s">
        <v>19</v>
      </c>
      <c r="P3" s="111" t="s">
        <v>20</v>
      </c>
      <c r="Q3" s="113" t="s">
        <v>21</v>
      </c>
      <c r="R3" s="112" t="s">
        <v>17</v>
      </c>
      <c r="S3" s="111" t="s">
        <v>19</v>
      </c>
      <c r="T3" s="111" t="s">
        <v>20</v>
      </c>
      <c r="U3" s="113" t="s">
        <v>21</v>
      </c>
    </row>
    <row r="4" spans="4:21" x14ac:dyDescent="0.2">
      <c r="D4" s="105" t="s">
        <v>5</v>
      </c>
      <c r="E4" s="107"/>
      <c r="F4" s="142">
        <f>Projections!G62</f>
        <v>33566.654357470259</v>
      </c>
      <c r="G4" s="143">
        <v>17400</v>
      </c>
      <c r="H4" s="144">
        <f>F4-G4</f>
        <v>16166.654357470259</v>
      </c>
      <c r="I4" s="145">
        <f>H4/F4</f>
        <v>0.48162840970989917</v>
      </c>
      <c r="J4" s="124">
        <f>Projections!H62</f>
        <v>30160.304855997929</v>
      </c>
      <c r="K4" s="125">
        <v>17938</v>
      </c>
      <c r="L4" s="122">
        <f>J4-K4</f>
        <v>12222.304855997929</v>
      </c>
      <c r="M4" s="128">
        <f>L4/J4</f>
        <v>0.40524473855135118</v>
      </c>
      <c r="N4" s="124">
        <f>Projections!I62</f>
        <v>22853.658905401637</v>
      </c>
      <c r="O4" s="125">
        <v>24815</v>
      </c>
      <c r="P4" s="122">
        <f>N4-O4</f>
        <v>-1961.3410945983633</v>
      </c>
      <c r="Q4" s="128">
        <f>P4/N4</f>
        <v>-8.5821754088347982E-2</v>
      </c>
      <c r="R4" s="124">
        <f>AVERAGE(F4,J4,N4)</f>
        <v>28860.206039623274</v>
      </c>
      <c r="S4" s="162">
        <f t="shared" ref="S4:S10" si="0">AVERAGE(G4,K4,O4)</f>
        <v>20051</v>
      </c>
      <c r="T4" s="122">
        <f t="shared" ref="T4:T10" si="1">AVERAGE(H4,L4,P4)</f>
        <v>8809.2060396232755</v>
      </c>
      <c r="U4" s="128">
        <f t="shared" ref="U4:U10" si="2">AVERAGE(I4,M4,Q4)</f>
        <v>0.26701713139096744</v>
      </c>
    </row>
    <row r="5" spans="4:21" x14ac:dyDescent="0.2">
      <c r="D5" s="105" t="s">
        <v>1</v>
      </c>
      <c r="E5" s="107"/>
      <c r="F5" s="142">
        <f>Projections!G63</f>
        <v>139857.20504578209</v>
      </c>
      <c r="G5" s="143">
        <v>63295</v>
      </c>
      <c r="H5" s="144">
        <f t="shared" ref="H5:H10" si="3">F5-G5</f>
        <v>76562.205045782088</v>
      </c>
      <c r="I5" s="146">
        <f t="shared" ref="I5:I10" si="4">H5/F5</f>
        <v>0.54743125333242248</v>
      </c>
      <c r="J5" s="114">
        <f>Projections!H63</f>
        <v>127402.68916069911</v>
      </c>
      <c r="K5" s="116">
        <v>71615</v>
      </c>
      <c r="L5" s="122">
        <f t="shared" ref="L5:L10" si="5">J5-K5</f>
        <v>55787.689160699112</v>
      </c>
      <c r="M5" s="129">
        <f t="shared" ref="M5:M10" si="6">L5/J5</f>
        <v>0.43788470658049788</v>
      </c>
      <c r="N5" s="114">
        <f>Projections!I63</f>
        <v>96606.943701157958</v>
      </c>
      <c r="O5" s="116">
        <v>77400</v>
      </c>
      <c r="P5" s="122">
        <f t="shared" ref="P5:P10" si="7">N5-O5</f>
        <v>19206.943701157958</v>
      </c>
      <c r="Q5" s="129">
        <f t="shared" ref="Q5:Q10" si="8">P5/N5</f>
        <v>0.19881535390015384</v>
      </c>
      <c r="R5" s="114">
        <f t="shared" ref="R5:R10" si="9">AVERAGE(F5,J5,N5)</f>
        <v>121288.94596921303</v>
      </c>
      <c r="S5" s="163">
        <f t="shared" si="0"/>
        <v>70770</v>
      </c>
      <c r="T5" s="122">
        <f t="shared" si="1"/>
        <v>50518.945969213055</v>
      </c>
      <c r="U5" s="129">
        <f t="shared" si="2"/>
        <v>0.39471043793769139</v>
      </c>
    </row>
    <row r="6" spans="4:21" x14ac:dyDescent="0.2">
      <c r="D6" s="105" t="s">
        <v>3</v>
      </c>
      <c r="E6" s="107"/>
      <c r="F6" s="142">
        <f>Projections!G64</f>
        <v>20509.689836125472</v>
      </c>
      <c r="G6" s="143">
        <v>18261</v>
      </c>
      <c r="H6" s="144">
        <f t="shared" si="3"/>
        <v>2248.6898361254716</v>
      </c>
      <c r="I6" s="146">
        <f t="shared" si="4"/>
        <v>0.10964036287690035</v>
      </c>
      <c r="J6" s="114">
        <f>Projections!H64</f>
        <v>19115.635538002327</v>
      </c>
      <c r="K6" s="116">
        <v>25412</v>
      </c>
      <c r="L6" s="122">
        <f t="shared" si="5"/>
        <v>-6296.3644619976731</v>
      </c>
      <c r="M6" s="129">
        <f t="shared" si="6"/>
        <v>-0.32938295195471551</v>
      </c>
      <c r="N6" s="114">
        <f>Projections!I64</f>
        <v>18574.794760425302</v>
      </c>
      <c r="O6" s="116">
        <v>31519</v>
      </c>
      <c r="P6" s="122">
        <f t="shared" si="7"/>
        <v>-12944.205239574698</v>
      </c>
      <c r="Q6" s="129">
        <f t="shared" si="8"/>
        <v>-0.69686935476418244</v>
      </c>
      <c r="R6" s="114">
        <f t="shared" si="9"/>
        <v>19400.040044851034</v>
      </c>
      <c r="S6" s="163">
        <f t="shared" si="0"/>
        <v>25064</v>
      </c>
      <c r="T6" s="122">
        <f t="shared" si="1"/>
        <v>-5663.9599551489664</v>
      </c>
      <c r="U6" s="129">
        <f t="shared" si="2"/>
        <v>-0.30553731461399919</v>
      </c>
    </row>
    <row r="7" spans="4:21" x14ac:dyDescent="0.2">
      <c r="D7" s="105" t="s">
        <v>4</v>
      </c>
      <c r="E7" s="107"/>
      <c r="F7" s="142">
        <f>Projections!G65</f>
        <v>19309.582565844627</v>
      </c>
      <c r="G7" s="143">
        <v>7353</v>
      </c>
      <c r="H7" s="144">
        <f t="shared" si="3"/>
        <v>11956.582565844627</v>
      </c>
      <c r="I7" s="146">
        <f t="shared" si="4"/>
        <v>0.61920461123762416</v>
      </c>
      <c r="J7" s="114">
        <f>Projections!H65</f>
        <v>17287.40742058288</v>
      </c>
      <c r="K7" s="116">
        <v>8762</v>
      </c>
      <c r="L7" s="122">
        <f t="shared" si="5"/>
        <v>8525.4074205828801</v>
      </c>
      <c r="M7" s="129">
        <f t="shared" si="6"/>
        <v>0.49315708325542712</v>
      </c>
      <c r="N7" s="114">
        <f>Projections!I65</f>
        <v>13236.243219915836</v>
      </c>
      <c r="O7" s="116">
        <v>10732</v>
      </c>
      <c r="P7" s="122">
        <f t="shared" si="7"/>
        <v>2504.2432199158357</v>
      </c>
      <c r="Q7" s="129">
        <f t="shared" si="8"/>
        <v>0.18919592049712722</v>
      </c>
      <c r="R7" s="114">
        <f t="shared" si="9"/>
        <v>16611.07773544778</v>
      </c>
      <c r="S7" s="163">
        <f t="shared" si="0"/>
        <v>8949</v>
      </c>
      <c r="T7" s="122">
        <f t="shared" si="1"/>
        <v>7662.0777354477805</v>
      </c>
      <c r="U7" s="129">
        <f t="shared" si="2"/>
        <v>0.43385253833005949</v>
      </c>
    </row>
    <row r="8" spans="4:21" x14ac:dyDescent="0.2">
      <c r="D8" s="106" t="s">
        <v>2</v>
      </c>
      <c r="E8" s="108"/>
      <c r="F8" s="147">
        <f>Projections!G64</f>
        <v>20509.689836125472</v>
      </c>
      <c r="G8" s="148">
        <v>21125</v>
      </c>
      <c r="H8" s="149">
        <f t="shared" si="3"/>
        <v>-615.31016387452837</v>
      </c>
      <c r="I8" s="150">
        <f t="shared" si="4"/>
        <v>-3.0000949248424516E-2</v>
      </c>
      <c r="J8" s="115">
        <f>Projections!H66</f>
        <v>44175.361700102767</v>
      </c>
      <c r="K8" s="117">
        <v>20998</v>
      </c>
      <c r="L8" s="127">
        <f t="shared" si="5"/>
        <v>23177.361700102767</v>
      </c>
      <c r="M8" s="130">
        <f t="shared" si="6"/>
        <v>0.52466716305457772</v>
      </c>
      <c r="N8" s="115">
        <f>Projections!I66</f>
        <v>36331.936637968334</v>
      </c>
      <c r="O8" s="117">
        <v>24758</v>
      </c>
      <c r="P8" s="127">
        <f t="shared" si="7"/>
        <v>11573.936637968334</v>
      </c>
      <c r="Q8" s="130">
        <f t="shared" si="8"/>
        <v>0.31856096065831802</v>
      </c>
      <c r="R8" s="115">
        <f t="shared" si="9"/>
        <v>33672.329391398853</v>
      </c>
      <c r="S8" s="164">
        <f t="shared" si="0"/>
        <v>22293.666666666668</v>
      </c>
      <c r="T8" s="127">
        <f t="shared" si="1"/>
        <v>11378.66272473219</v>
      </c>
      <c r="U8" s="130">
        <f t="shared" si="2"/>
        <v>0.27107572482149039</v>
      </c>
    </row>
    <row r="9" spans="4:21" x14ac:dyDescent="0.2">
      <c r="D9" s="119" t="s">
        <v>18</v>
      </c>
      <c r="E9" s="120"/>
      <c r="F9" s="151">
        <f>SUM(F4:F8)</f>
        <v>233752.82164134789</v>
      </c>
      <c r="G9" s="166">
        <f>SUM(G4:G8)</f>
        <v>127434</v>
      </c>
      <c r="H9" s="144">
        <f t="shared" si="3"/>
        <v>106318.82164134789</v>
      </c>
      <c r="I9" s="146">
        <f t="shared" si="4"/>
        <v>0.45483438828591</v>
      </c>
      <c r="J9" s="121">
        <f>Projections!H67</f>
        <v>238141.39867538502</v>
      </c>
      <c r="K9" s="163">
        <f>SUM(K4:K8)</f>
        <v>144725</v>
      </c>
      <c r="L9" s="122">
        <f t="shared" si="5"/>
        <v>93416.398675385019</v>
      </c>
      <c r="M9" s="129">
        <f t="shared" si="6"/>
        <v>0.39227282276410352</v>
      </c>
      <c r="N9" s="121">
        <f>Projections!I67</f>
        <v>187603.57722486905</v>
      </c>
      <c r="O9" s="163">
        <f>SUM(O4:O8)</f>
        <v>169224</v>
      </c>
      <c r="P9" s="122">
        <f t="shared" si="7"/>
        <v>18379.577224869048</v>
      </c>
      <c r="Q9" s="129">
        <f t="shared" si="8"/>
        <v>9.7970291914202479E-2</v>
      </c>
      <c r="R9" s="121">
        <f t="shared" si="9"/>
        <v>219832.59918053399</v>
      </c>
      <c r="S9" s="163">
        <f>AVERAGE(G9,K9,O9)</f>
        <v>147127.66666666666</v>
      </c>
      <c r="T9" s="122">
        <f t="shared" si="1"/>
        <v>72704.932513867316</v>
      </c>
      <c r="U9" s="129">
        <f t="shared" si="2"/>
        <v>0.31502583432140535</v>
      </c>
    </row>
    <row r="10" spans="4:21" x14ac:dyDescent="0.2">
      <c r="D10" s="106" t="s">
        <v>8</v>
      </c>
      <c r="E10" s="108"/>
      <c r="F10" s="147">
        <f>Projections!G68</f>
        <v>576184.75144774758</v>
      </c>
      <c r="G10" s="152">
        <v>163460</v>
      </c>
      <c r="H10" s="151">
        <f t="shared" si="3"/>
        <v>412724.75144774758</v>
      </c>
      <c r="I10" s="153">
        <f t="shared" si="4"/>
        <v>0.71630627226895005</v>
      </c>
      <c r="J10" s="126">
        <f>Projections!H68</f>
        <v>528657.11554837367</v>
      </c>
      <c r="K10" s="123">
        <v>176960</v>
      </c>
      <c r="L10" s="121">
        <f t="shared" si="5"/>
        <v>351697.11554837367</v>
      </c>
      <c r="M10" s="131">
        <f t="shared" si="6"/>
        <v>0.6652650748558635</v>
      </c>
      <c r="N10" s="126">
        <f>Projections!I68</f>
        <v>433018.92650598584</v>
      </c>
      <c r="O10" s="123">
        <v>227583</v>
      </c>
      <c r="P10" s="121">
        <f t="shared" si="7"/>
        <v>205435.92650598584</v>
      </c>
      <c r="Q10" s="131">
        <f t="shared" si="8"/>
        <v>0.47442712992626201</v>
      </c>
      <c r="R10" s="126">
        <f t="shared" si="9"/>
        <v>512620.26450070232</v>
      </c>
      <c r="S10" s="165">
        <f t="shared" si="0"/>
        <v>189334.33333333334</v>
      </c>
      <c r="T10" s="121">
        <f t="shared" si="1"/>
        <v>323285.93116736901</v>
      </c>
      <c r="U10" s="131">
        <f t="shared" si="2"/>
        <v>0.61866615901702515</v>
      </c>
    </row>
    <row r="11" spans="4:21" x14ac:dyDescent="0.2">
      <c r="D11" s="103"/>
      <c r="E11" s="104"/>
      <c r="M11" s="102"/>
    </row>
    <row r="14" spans="4:21" x14ac:dyDescent="0.2">
      <c r="J14" s="118"/>
    </row>
    <row r="16" spans="4:21" x14ac:dyDescent="0.2">
      <c r="G16" s="118"/>
    </row>
    <row r="17" spans="4:6" x14ac:dyDescent="0.2">
      <c r="D17" s="116"/>
      <c r="F17" s="116"/>
    </row>
    <row r="18" spans="4:6" x14ac:dyDescent="0.2">
      <c r="D18" s="116"/>
    </row>
    <row r="19" spans="4:6" x14ac:dyDescent="0.2">
      <c r="D19" s="116"/>
    </row>
    <row r="20" spans="4:6" x14ac:dyDescent="0.2">
      <c r="D20" s="116"/>
    </row>
    <row r="21" spans="4:6" x14ac:dyDescent="0.2">
      <c r="D21" s="116"/>
    </row>
    <row r="22" spans="4:6" x14ac:dyDescent="0.2">
      <c r="D22" s="116"/>
    </row>
    <row r="23" spans="4:6" x14ac:dyDescent="0.2">
      <c r="D23" s="116"/>
    </row>
    <row r="24" spans="4:6" x14ac:dyDescent="0.2">
      <c r="D24" s="116"/>
    </row>
    <row r="25" spans="4:6" x14ac:dyDescent="0.2">
      <c r="D25" s="116"/>
    </row>
    <row r="26" spans="4:6" x14ac:dyDescent="0.2">
      <c r="D26" s="116"/>
    </row>
    <row r="27" spans="4:6" x14ac:dyDescent="0.2">
      <c r="D27" s="116"/>
    </row>
    <row r="28" spans="4:6" x14ac:dyDescent="0.2">
      <c r="D28" s="116"/>
    </row>
    <row r="29" spans="4:6" x14ac:dyDescent="0.2">
      <c r="D29" s="116"/>
    </row>
    <row r="30" spans="4:6" x14ac:dyDescent="0.2">
      <c r="D30" s="116"/>
    </row>
    <row r="31" spans="4:6" x14ac:dyDescent="0.2">
      <c r="D31" s="1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906F4-5B85-4E76-8328-C0C8051375A9}">
  <dimension ref="A2:BA209"/>
  <sheetViews>
    <sheetView showGridLines="0" topLeftCell="A192" zoomScale="150" zoomScaleNormal="150" workbookViewId="0">
      <selection activeCell="C189" sqref="C189:C209"/>
    </sheetView>
  </sheetViews>
  <sheetFormatPr baseColWidth="10" defaultColWidth="8.83203125" defaultRowHeight="15" x14ac:dyDescent="0.2"/>
  <cols>
    <col min="2" max="2" width="9" bestFit="1" customWidth="1"/>
    <col min="3" max="3" width="17.5" bestFit="1" customWidth="1"/>
    <col min="4" max="4" width="12.1640625" bestFit="1" customWidth="1"/>
    <col min="5" max="5" width="9.5" bestFit="1" customWidth="1"/>
    <col min="6" max="6" width="12.83203125" bestFit="1" customWidth="1"/>
    <col min="7" max="7" width="11.33203125" bestFit="1" customWidth="1"/>
    <col min="8" max="25" width="12.33203125" bestFit="1" customWidth="1"/>
    <col min="26" max="26" width="17.33203125" bestFit="1" customWidth="1"/>
    <col min="27" max="28" width="12.33203125" bestFit="1" customWidth="1"/>
  </cols>
  <sheetData>
    <row r="2" spans="2:6" x14ac:dyDescent="0.2">
      <c r="B2" s="211"/>
      <c r="C2" s="211" t="s">
        <v>53</v>
      </c>
      <c r="D2" s="211" t="s">
        <v>49</v>
      </c>
      <c r="E2" s="211" t="s">
        <v>54</v>
      </c>
      <c r="F2" s="211" t="s">
        <v>55</v>
      </c>
    </row>
    <row r="3" spans="2:6" x14ac:dyDescent="0.2">
      <c r="B3" s="212">
        <v>2022</v>
      </c>
      <c r="C3" s="213">
        <v>51609474</v>
      </c>
      <c r="D3" s="214">
        <v>20984156</v>
      </c>
      <c r="E3" s="215">
        <v>1.0969275349191485E-2</v>
      </c>
      <c r="F3" s="215">
        <v>1.586188493914864E-3</v>
      </c>
    </row>
    <row r="4" spans="2:6" x14ac:dyDescent="0.2">
      <c r="B4" s="212">
        <v>2023</v>
      </c>
      <c r="C4" s="213">
        <v>52156254</v>
      </c>
      <c r="D4" s="214">
        <v>21239094</v>
      </c>
      <c r="E4" s="215">
        <v>1.0594566416235903E-2</v>
      </c>
      <c r="F4" s="215">
        <v>1.5382078848366339E-3</v>
      </c>
    </row>
    <row r="5" spans="2:6" x14ac:dyDescent="0.2">
      <c r="B5" s="212">
        <v>2024</v>
      </c>
      <c r="C5" s="213">
        <v>52691440</v>
      </c>
      <c r="D5" s="214">
        <v>21505662</v>
      </c>
      <c r="E5" s="215">
        <v>1.0261204725324024E-2</v>
      </c>
      <c r="F5" s="215">
        <v>2.266357561377949E-3</v>
      </c>
    </row>
    <row r="6" spans="2:6" x14ac:dyDescent="0.2">
      <c r="B6" s="212">
        <v>2025</v>
      </c>
      <c r="C6" s="213">
        <v>53216592</v>
      </c>
      <c r="D6" s="214">
        <v>21767498</v>
      </c>
      <c r="E6" s="215">
        <v>9.9665524419146646E-3</v>
      </c>
      <c r="F6" s="215">
        <v>2.1868643366461252E-3</v>
      </c>
    </row>
    <row r="7" spans="2:6" x14ac:dyDescent="0.2">
      <c r="B7" s="212">
        <v>2026</v>
      </c>
      <c r="C7" s="213">
        <v>53732415</v>
      </c>
      <c r="D7" s="214">
        <v>22021838</v>
      </c>
      <c r="E7" s="215">
        <v>9.6928980345077336E-3</v>
      </c>
      <c r="F7" s="215">
        <v>1.9723768598784493E-3</v>
      </c>
    </row>
    <row r="8" spans="2:6" x14ac:dyDescent="0.2">
      <c r="B8" s="212">
        <v>2027</v>
      </c>
      <c r="C8" s="213">
        <v>54237754</v>
      </c>
      <c r="D8" s="214">
        <v>22267536</v>
      </c>
      <c r="E8" s="215">
        <v>9.4047326925469476E-3</v>
      </c>
      <c r="F8" s="215">
        <v>1.7359571438007055E-3</v>
      </c>
    </row>
    <row r="9" spans="2:6" x14ac:dyDescent="0.2">
      <c r="B9" s="212">
        <v>2028</v>
      </c>
      <c r="C9" s="213">
        <v>54731186</v>
      </c>
      <c r="D9" s="214">
        <v>22503582</v>
      </c>
      <c r="E9" s="215">
        <v>9.097574357522252E-3</v>
      </c>
      <c r="F9" s="215">
        <v>1.4893307466878119E-3</v>
      </c>
    </row>
    <row r="10" spans="2:6" x14ac:dyDescent="0.2">
      <c r="B10" s="212">
        <v>2029</v>
      </c>
      <c r="C10" s="213">
        <v>55211258</v>
      </c>
      <c r="D10" s="214">
        <v>22728732</v>
      </c>
      <c r="E10" s="215">
        <v>8.7714525316516991E-3</v>
      </c>
      <c r="F10" s="215">
        <v>1.2228947638839973E-3</v>
      </c>
    </row>
    <row r="11" spans="2:6" x14ac:dyDescent="0.2">
      <c r="B11" s="212">
        <v>2030</v>
      </c>
      <c r="C11" s="213">
        <v>55678083</v>
      </c>
      <c r="D11" s="214">
        <v>22942837</v>
      </c>
      <c r="E11" s="215">
        <v>8.4552501955307731E-3</v>
      </c>
      <c r="F11" s="215">
        <v>9.5667602895478719E-4</v>
      </c>
    </row>
    <row r="12" spans="2:6" x14ac:dyDescent="0.2">
      <c r="B12" s="212">
        <v>2031</v>
      </c>
      <c r="C12" s="213">
        <v>56131842</v>
      </c>
      <c r="D12" s="214">
        <v>23148076</v>
      </c>
      <c r="E12" s="215">
        <v>8.149687912207753E-3</v>
      </c>
      <c r="F12" s="215">
        <v>7.8954541786849231E-4</v>
      </c>
    </row>
    <row r="13" spans="2:6" x14ac:dyDescent="0.2">
      <c r="B13" s="212">
        <v>2032</v>
      </c>
      <c r="C13" s="213">
        <v>56571697</v>
      </c>
      <c r="D13" s="214">
        <v>23346716</v>
      </c>
      <c r="E13" s="215">
        <v>7.836104861835818E-3</v>
      </c>
      <c r="F13" s="215">
        <v>7.3937605597446826E-4</v>
      </c>
    </row>
    <row r="14" spans="2:6" x14ac:dyDescent="0.2">
      <c r="B14" s="212">
        <v>2033</v>
      </c>
      <c r="C14" s="213">
        <v>56997149</v>
      </c>
      <c r="D14" s="214">
        <v>23538706</v>
      </c>
      <c r="E14" s="215">
        <v>7.5205804768416259E-3</v>
      </c>
      <c r="F14" s="215">
        <v>6.9759953936901552E-4</v>
      </c>
    </row>
    <row r="15" spans="2:6" x14ac:dyDescent="0.2">
      <c r="B15" s="212">
        <v>2034</v>
      </c>
      <c r="C15" s="213">
        <v>57407759</v>
      </c>
      <c r="D15" s="214">
        <v>23723772</v>
      </c>
      <c r="E15" s="215">
        <v>7.2040445391400188E-3</v>
      </c>
      <c r="F15" s="215">
        <v>6.5344738869712346E-4</v>
      </c>
    </row>
    <row r="16" spans="2:6" x14ac:dyDescent="0.2">
      <c r="B16" s="212">
        <v>2035</v>
      </c>
      <c r="C16" s="213">
        <v>57804147</v>
      </c>
      <c r="D16" s="214">
        <v>23901902</v>
      </c>
      <c r="E16" s="215">
        <v>6.9047809373642332E-3</v>
      </c>
      <c r="F16" s="215">
        <v>5.9958152573809495E-4</v>
      </c>
    </row>
    <row r="17" spans="2:38" x14ac:dyDescent="0.2">
      <c r="B17" s="212">
        <v>2036</v>
      </c>
      <c r="C17" s="213">
        <v>58186418</v>
      </c>
      <c r="D17" s="214">
        <v>24097983.310289938</v>
      </c>
      <c r="E17" s="215">
        <v>6.6132106404061287E-3</v>
      </c>
      <c r="F17" s="215">
        <v>1.5799270391301376E-3</v>
      </c>
    </row>
    <row r="18" spans="2:38" x14ac:dyDescent="0.2">
      <c r="B18" s="212">
        <v>2037</v>
      </c>
      <c r="C18" s="213">
        <v>58553761</v>
      </c>
      <c r="D18" s="214">
        <v>24288371.889681231</v>
      </c>
      <c r="E18" s="215">
        <v>6.3132086941663943E-3</v>
      </c>
      <c r="F18" s="215">
        <v>1.5774348072254685E-3</v>
      </c>
    </row>
    <row r="19" spans="2:38" x14ac:dyDescent="0.2">
      <c r="B19" s="212">
        <v>2038</v>
      </c>
      <c r="C19" s="213">
        <v>58905906</v>
      </c>
      <c r="D19" s="214">
        <v>24472926.307288766</v>
      </c>
      <c r="E19" s="215">
        <v>6.0140457928910835E-3</v>
      </c>
      <c r="F19" s="215">
        <v>1.5749504256044654E-3</v>
      </c>
    </row>
    <row r="20" spans="2:38" x14ac:dyDescent="0.2">
      <c r="B20" s="212">
        <v>2039</v>
      </c>
      <c r="C20" s="213">
        <v>59242615</v>
      </c>
      <c r="D20" s="214">
        <v>24651517.742226481</v>
      </c>
      <c r="E20" s="215">
        <v>5.7160482346201415E-3</v>
      </c>
      <c r="F20" s="215">
        <v>1.5724738572338969E-3</v>
      </c>
    </row>
    <row r="21" spans="2:38" x14ac:dyDescent="0.2">
      <c r="B21" s="212">
        <v>2040</v>
      </c>
      <c r="C21" s="213">
        <v>59564397</v>
      </c>
      <c r="D21" s="214">
        <v>24824328.074775651</v>
      </c>
      <c r="E21" s="215">
        <v>5.431596832786669E-3</v>
      </c>
      <c r="F21" s="215">
        <v>1.5700050653129675E-3</v>
      </c>
    </row>
    <row r="22" spans="2:38" x14ac:dyDescent="0.2">
      <c r="B22" s="212">
        <v>2041</v>
      </c>
      <c r="C22" s="213">
        <v>59871761</v>
      </c>
      <c r="D22" s="214">
        <v>24991540.515329748</v>
      </c>
      <c r="E22" s="215">
        <v>5.1601966187956204E-3</v>
      </c>
      <c r="F22" s="215">
        <v>1.5675440132720292E-3</v>
      </c>
    </row>
    <row r="23" spans="2:38" x14ac:dyDescent="0.2">
      <c r="B23" s="212">
        <v>2042</v>
      </c>
      <c r="C23" s="213">
        <v>60164524</v>
      </c>
      <c r="D23" s="214">
        <v>25153050.299175166</v>
      </c>
      <c r="E23" s="215">
        <v>4.8898344580176958E-3</v>
      </c>
      <c r="F23" s="215">
        <v>1.5650906647701078E-3</v>
      </c>
    </row>
    <row r="25" spans="2:38" x14ac:dyDescent="0.2"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</row>
    <row r="30" spans="2:38" x14ac:dyDescent="0.2">
      <c r="AI30" s="218"/>
      <c r="AJ30" s="217" t="s">
        <v>53</v>
      </c>
      <c r="AK30" s="217" t="s">
        <v>54</v>
      </c>
      <c r="AL30" s="218"/>
    </row>
    <row r="31" spans="2:38" x14ac:dyDescent="0.2">
      <c r="B31" t="s">
        <v>32</v>
      </c>
      <c r="C31" t="s">
        <v>33</v>
      </c>
      <c r="E31">
        <v>1060000000000000</v>
      </c>
      <c r="F31">
        <v>998719000000000</v>
      </c>
      <c r="G31">
        <v>1177000000000000</v>
      </c>
      <c r="H31">
        <v>1234673000000000</v>
      </c>
      <c r="I31">
        <v>1288998612000000</v>
      </c>
      <c r="J31">
        <v>1345714550928000</v>
      </c>
      <c r="K31">
        <v>1404925991168832</v>
      </c>
      <c r="L31">
        <v>1466742734780260.8</v>
      </c>
      <c r="M31">
        <v>1531279415110592.2</v>
      </c>
      <c r="N31">
        <v>1598655709375458.2</v>
      </c>
      <c r="O31">
        <v>1668996560587978.5</v>
      </c>
      <c r="P31">
        <v>1729080436769145.8</v>
      </c>
      <c r="Q31">
        <v>1791327332492835</v>
      </c>
      <c r="R31">
        <v>1845067152467620</v>
      </c>
      <c r="S31">
        <v>1900419167041648.8</v>
      </c>
      <c r="T31">
        <v>1957431742052898.2</v>
      </c>
      <c r="U31">
        <v>2016154694314485.2</v>
      </c>
      <c r="V31">
        <v>2076639335143919.8</v>
      </c>
      <c r="W31">
        <v>2138938515198237.5</v>
      </c>
      <c r="X31">
        <v>2203106670654184.8</v>
      </c>
      <c r="Y31">
        <v>2269199870773810.5</v>
      </c>
      <c r="Z31">
        <v>2337275866897025</v>
      </c>
      <c r="AA31">
        <v>2407394142903936</v>
      </c>
      <c r="AB31">
        <v>2479615967191054</v>
      </c>
      <c r="AI31" s="218">
        <v>1950</v>
      </c>
      <c r="AJ31" s="218">
        <v>15</v>
      </c>
      <c r="AK31" s="219">
        <v>3.2000000000000001E-2</v>
      </c>
      <c r="AL31" s="218"/>
    </row>
    <row r="32" spans="2:38" x14ac:dyDescent="0.2">
      <c r="E32">
        <f>+E31/1000000000000000</f>
        <v>1.06</v>
      </c>
      <c r="F32">
        <f t="shared" ref="F32:AB32" si="0">+F31/1000000000000000</f>
        <v>0.99871900000000002</v>
      </c>
      <c r="G32">
        <f t="shared" si="0"/>
        <v>1.177</v>
      </c>
      <c r="H32">
        <f t="shared" si="0"/>
        <v>1.2346729999999999</v>
      </c>
      <c r="I32">
        <f t="shared" si="0"/>
        <v>1.2889986120000001</v>
      </c>
      <c r="J32">
        <f t="shared" si="0"/>
        <v>1.345714550928</v>
      </c>
      <c r="K32">
        <f t="shared" si="0"/>
        <v>1.4049259911688321</v>
      </c>
      <c r="L32">
        <f t="shared" si="0"/>
        <v>1.4667427347802608</v>
      </c>
      <c r="M32">
        <f t="shared" si="0"/>
        <v>1.5312794151105922</v>
      </c>
      <c r="N32">
        <f t="shared" si="0"/>
        <v>1.5986557093754583</v>
      </c>
      <c r="O32">
        <f t="shared" si="0"/>
        <v>1.6689965605879784</v>
      </c>
      <c r="P32">
        <f t="shared" si="0"/>
        <v>1.7290804367691457</v>
      </c>
      <c r="Q32">
        <f t="shared" si="0"/>
        <v>1.7913273324928349</v>
      </c>
      <c r="R32">
        <f t="shared" si="0"/>
        <v>1.8450671524676201</v>
      </c>
      <c r="S32">
        <f t="shared" si="0"/>
        <v>1.9004191670416488</v>
      </c>
      <c r="T32">
        <f t="shared" si="0"/>
        <v>1.9574317420528982</v>
      </c>
      <c r="U32">
        <f t="shared" si="0"/>
        <v>2.0161546943144852</v>
      </c>
      <c r="V32">
        <f t="shared" si="0"/>
        <v>2.0766393351439199</v>
      </c>
      <c r="W32">
        <f t="shared" si="0"/>
        <v>2.1389385151982374</v>
      </c>
      <c r="X32">
        <f t="shared" si="0"/>
        <v>2.2031066706541846</v>
      </c>
      <c r="Y32">
        <f t="shared" si="0"/>
        <v>2.2691998707738104</v>
      </c>
      <c r="Z32">
        <f t="shared" si="0"/>
        <v>2.3372758668970248</v>
      </c>
      <c r="AA32">
        <f t="shared" si="0"/>
        <v>2.4073941429039358</v>
      </c>
      <c r="AB32">
        <f t="shared" si="0"/>
        <v>2.4796159671910538</v>
      </c>
      <c r="AI32" s="218">
        <v>1960</v>
      </c>
      <c r="AJ32" s="218">
        <v>16.056999999999999</v>
      </c>
      <c r="AK32" s="219">
        <v>3.1E-2</v>
      </c>
      <c r="AL32" s="218"/>
    </row>
    <row r="33" spans="3:38" x14ac:dyDescent="0.2">
      <c r="C33" t="s">
        <v>35</v>
      </c>
      <c r="F33">
        <v>-6.8000000000000005E-2</v>
      </c>
      <c r="G33">
        <v>0.05</v>
      </c>
      <c r="H33">
        <v>4.9000000000000002E-2</v>
      </c>
      <c r="I33">
        <v>4.3999999999999997E-2</v>
      </c>
      <c r="J33">
        <v>4.3999999999999997E-2</v>
      </c>
      <c r="K33">
        <v>4.3999999999999997E-2</v>
      </c>
      <c r="L33">
        <v>4.3999999999999997E-2</v>
      </c>
      <c r="M33">
        <v>4.3999999999999997E-2</v>
      </c>
      <c r="N33">
        <v>4.3999999999999997E-2</v>
      </c>
      <c r="O33">
        <v>4.3999999999999997E-2</v>
      </c>
      <c r="P33">
        <v>3.5999999999999997E-2</v>
      </c>
      <c r="Q33">
        <v>3.5999999999999997E-2</v>
      </c>
      <c r="R33">
        <v>0.03</v>
      </c>
      <c r="S33">
        <v>0.03</v>
      </c>
      <c r="T33">
        <v>0.03</v>
      </c>
      <c r="U33">
        <v>0.03</v>
      </c>
      <c r="V33">
        <v>0.03</v>
      </c>
      <c r="W33">
        <v>0.03</v>
      </c>
      <c r="X33">
        <v>0.03</v>
      </c>
      <c r="Y33">
        <v>0.03</v>
      </c>
      <c r="Z33">
        <v>0.03</v>
      </c>
      <c r="AA33">
        <v>0.03</v>
      </c>
      <c r="AB33">
        <v>0.03</v>
      </c>
      <c r="AI33" s="218">
        <v>1970</v>
      </c>
      <c r="AJ33" s="218">
        <v>21.48</v>
      </c>
      <c r="AK33" s="219">
        <v>2.5000000000000001E-2</v>
      </c>
      <c r="AL33" s="218"/>
    </row>
    <row r="34" spans="3:38" x14ac:dyDescent="0.2">
      <c r="C34" t="s">
        <v>37</v>
      </c>
      <c r="F34">
        <v>4.2941676053462254E-2</v>
      </c>
      <c r="G34">
        <v>2.9845484786626318E-2</v>
      </c>
      <c r="H34">
        <v>2.6128854776140981E-2</v>
      </c>
      <c r="I34">
        <v>2.4998309235619499E-2</v>
      </c>
      <c r="J34">
        <v>2.394849984320312E-2</v>
      </c>
      <c r="K34">
        <v>2.2973237095800469E-2</v>
      </c>
      <c r="L34">
        <v>2.205109129144963E-2</v>
      </c>
      <c r="M34">
        <v>2.1144533203750055E-2</v>
      </c>
      <c r="N34">
        <v>2.0249453542390463E-2</v>
      </c>
      <c r="O34">
        <v>1.9366414834679872E-2</v>
      </c>
      <c r="P34">
        <v>1.8665484961183833E-2</v>
      </c>
      <c r="Q34">
        <v>1.799160655590171E-2</v>
      </c>
      <c r="R34">
        <v>1.7428578861037946E-2</v>
      </c>
      <c r="S34">
        <v>1.6873927654261163E-2</v>
      </c>
      <c r="T34">
        <v>1.6328582700616281E-2</v>
      </c>
      <c r="U34">
        <v>1.5808179821871746E-2</v>
      </c>
      <c r="V34">
        <v>1.5304265558197503E-2</v>
      </c>
      <c r="W34">
        <v>1.480338135321824E-2</v>
      </c>
      <c r="X34">
        <v>1.4313280967807223E-2</v>
      </c>
      <c r="Y34">
        <v>1.3834209477228611E-2</v>
      </c>
      <c r="Z34">
        <v>1.3375800347832851E-2</v>
      </c>
      <c r="AA34">
        <v>1.2937253325491218E-2</v>
      </c>
      <c r="AB34">
        <v>1.2509090000556543E-2</v>
      </c>
      <c r="AI34" s="218">
        <v>1980</v>
      </c>
      <c r="AJ34" s="218">
        <v>26.9</v>
      </c>
      <c r="AK34" s="219">
        <v>2.1999999999999999E-2</v>
      </c>
      <c r="AL34" s="218"/>
    </row>
    <row r="35" spans="3:38" x14ac:dyDescent="0.2">
      <c r="C35" t="s">
        <v>38</v>
      </c>
      <c r="F35">
        <v>7.8096191266835938E-2</v>
      </c>
      <c r="G35">
        <v>6.5000000000000002E-2</v>
      </c>
      <c r="H35">
        <v>6.1283369989514669E-2</v>
      </c>
      <c r="I35">
        <v>6.0152824448993183E-2</v>
      </c>
      <c r="J35">
        <v>5.9103015056576808E-2</v>
      </c>
      <c r="K35">
        <v>5.8127752309174149E-2</v>
      </c>
      <c r="L35">
        <v>5.7205606504823314E-2</v>
      </c>
      <c r="M35">
        <v>5.6299048417123743E-2</v>
      </c>
      <c r="N35">
        <v>5.5403968755764144E-2</v>
      </c>
      <c r="O35">
        <v>5.4520930048053556E-2</v>
      </c>
      <c r="P35">
        <v>5.3820000174557514E-2</v>
      </c>
      <c r="Q35">
        <v>5.3146121769275398E-2</v>
      </c>
      <c r="R35">
        <v>5.2583094074411627E-2</v>
      </c>
      <c r="S35">
        <v>5.2028442867634847E-2</v>
      </c>
      <c r="T35">
        <v>5.1483097913989966E-2</v>
      </c>
      <c r="U35">
        <v>5.0962695035245434E-2</v>
      </c>
      <c r="V35">
        <v>5.0458780771571191E-2</v>
      </c>
      <c r="W35">
        <v>4.9957896566591928E-2</v>
      </c>
      <c r="X35">
        <v>4.9467796181180905E-2</v>
      </c>
      <c r="Y35">
        <v>4.8988724690602295E-2</v>
      </c>
      <c r="Z35">
        <v>4.8530315561206537E-2</v>
      </c>
      <c r="AA35">
        <v>4.8091768538864904E-2</v>
      </c>
      <c r="AB35">
        <v>4.7663605213930225E-2</v>
      </c>
      <c r="AI35" s="218">
        <v>1990</v>
      </c>
      <c r="AJ35" s="218">
        <v>33.101999999999997</v>
      </c>
      <c r="AK35" s="220">
        <v>0.02</v>
      </c>
      <c r="AL35" s="218"/>
    </row>
    <row r="36" spans="3:38" x14ac:dyDescent="0.2">
      <c r="F36">
        <f t="shared" ref="F36:AB36" si="1">+F31*F35</f>
        <v>77996150045823.125</v>
      </c>
      <c r="G36">
        <f t="shared" si="1"/>
        <v>76505000000000</v>
      </c>
      <c r="H36">
        <f t="shared" si="1"/>
        <v>75664922275064.047</v>
      </c>
      <c r="I36">
        <f t="shared" si="1"/>
        <v>77536907222631.875</v>
      </c>
      <c r="J36">
        <f t="shared" si="1"/>
        <v>79535787365352.078</v>
      </c>
      <c r="K36">
        <f t="shared" si="1"/>
        <v>81665190027382.859</v>
      </c>
      <c r="L36">
        <f t="shared" si="1"/>
        <v>83905907729648.016</v>
      </c>
      <c r="M36">
        <f t="shared" si="1"/>
        <v>86209573931456.156</v>
      </c>
      <c r="N36">
        <f t="shared" si="1"/>
        <v>88571870973461.859</v>
      </c>
      <c r="O36">
        <f t="shared" si="1"/>
        <v>90995244730259.156</v>
      </c>
      <c r="P36">
        <f t="shared" si="1"/>
        <v>93059109408739.406</v>
      </c>
      <c r="Q36">
        <f t="shared" si="1"/>
        <v>95202100541295.484</v>
      </c>
      <c r="R36">
        <f t="shared" si="1"/>
        <v>97019339651811.641</v>
      </c>
      <c r="S36">
        <f t="shared" si="1"/>
        <v>98875850056984.625</v>
      </c>
      <c r="T36">
        <f t="shared" si="1"/>
        <v>100774650036061.31</v>
      </c>
      <c r="U36">
        <f t="shared" si="1"/>
        <v>102748676830227.59</v>
      </c>
      <c r="V36">
        <f t="shared" si="1"/>
        <v>104784688953648.41</v>
      </c>
      <c r="W36">
        <f t="shared" si="1"/>
        <v>106856869104573.27</v>
      </c>
      <c r="X36">
        <f t="shared" si="1"/>
        <v>108982831749321.27</v>
      </c>
      <c r="Y36">
        <f t="shared" si="1"/>
        <v>111165207737288.5</v>
      </c>
      <c r="Z36">
        <f t="shared" si="1"/>
        <v>113428735374105.19</v>
      </c>
      <c r="AA36">
        <f t="shared" si="1"/>
        <v>115775841902355.16</v>
      </c>
      <c r="AB36">
        <f t="shared" si="1"/>
        <v>118187436542352.16</v>
      </c>
      <c r="AI36" s="218">
        <v>2000</v>
      </c>
      <c r="AJ36" s="218">
        <v>39.628999999999998</v>
      </c>
      <c r="AK36" s="219">
        <v>1.6E-2</v>
      </c>
      <c r="AL36" s="218"/>
    </row>
    <row r="37" spans="3:38" x14ac:dyDescent="0.2">
      <c r="F37">
        <f>+F36/1000000000000000</f>
        <v>7.7996150045823123E-2</v>
      </c>
      <c r="G37">
        <f t="shared" ref="G37:AB37" si="2">+G36/1000000000000000</f>
        <v>7.6505000000000004E-2</v>
      </c>
      <c r="H37">
        <f t="shared" si="2"/>
        <v>7.566492227506405E-2</v>
      </c>
      <c r="I37">
        <f t="shared" si="2"/>
        <v>7.7536907222631873E-2</v>
      </c>
      <c r="J37">
        <f t="shared" si="2"/>
        <v>7.9535787365352079E-2</v>
      </c>
      <c r="K37">
        <f t="shared" si="2"/>
        <v>8.1665190027382858E-2</v>
      </c>
      <c r="L37">
        <f t="shared" si="2"/>
        <v>8.390590772964801E-2</v>
      </c>
      <c r="M37">
        <f t="shared" si="2"/>
        <v>8.620957393145616E-2</v>
      </c>
      <c r="N37">
        <f t="shared" si="2"/>
        <v>8.8571870973461864E-2</v>
      </c>
      <c r="O37">
        <f t="shared" si="2"/>
        <v>9.0995244730259162E-2</v>
      </c>
      <c r="P37">
        <f t="shared" si="2"/>
        <v>9.3059109408739404E-2</v>
      </c>
      <c r="Q37">
        <f t="shared" si="2"/>
        <v>9.5202100541295478E-2</v>
      </c>
      <c r="R37">
        <f t="shared" si="2"/>
        <v>9.7019339651811642E-2</v>
      </c>
      <c r="S37">
        <f t="shared" si="2"/>
        <v>9.8875850056984627E-2</v>
      </c>
      <c r="T37">
        <f t="shared" si="2"/>
        <v>0.10077465003606131</v>
      </c>
      <c r="U37">
        <f t="shared" si="2"/>
        <v>0.10274867683022759</v>
      </c>
      <c r="V37">
        <f t="shared" si="2"/>
        <v>0.10478468895364841</v>
      </c>
      <c r="W37">
        <f t="shared" si="2"/>
        <v>0.10685686910457326</v>
      </c>
      <c r="X37">
        <f t="shared" si="2"/>
        <v>0.10898283174932126</v>
      </c>
      <c r="Y37">
        <f t="shared" si="2"/>
        <v>0.1111652077372885</v>
      </c>
      <c r="Z37">
        <f t="shared" si="2"/>
        <v>0.11342873537410519</v>
      </c>
      <c r="AA37">
        <f t="shared" si="2"/>
        <v>0.11577584190235515</v>
      </c>
      <c r="AB37">
        <f t="shared" si="2"/>
        <v>0.11818743654235216</v>
      </c>
      <c r="AI37" s="218">
        <v>2010</v>
      </c>
      <c r="AJ37" s="218">
        <v>45.222000000000001</v>
      </c>
      <c r="AK37" s="219">
        <v>1.0999999999999999E-2</v>
      </c>
      <c r="AL37" s="218"/>
    </row>
    <row r="38" spans="3:38" x14ac:dyDescent="0.2">
      <c r="AI38" s="218">
        <v>2020</v>
      </c>
      <c r="AJ38" s="218">
        <v>50.881999999999998</v>
      </c>
      <c r="AK38" s="219">
        <v>1.0999999999999999E-2</v>
      </c>
      <c r="AL38" s="218"/>
    </row>
    <row r="45" spans="3:38" x14ac:dyDescent="0.2">
      <c r="Z45" s="224">
        <v>1000000000</v>
      </c>
    </row>
    <row r="51" spans="42:50" x14ac:dyDescent="0.2">
      <c r="AP51" s="221"/>
      <c r="AQ51">
        <v>2005</v>
      </c>
      <c r="AR51">
        <v>2018</v>
      </c>
      <c r="AT51">
        <v>2005</v>
      </c>
      <c r="AU51">
        <v>2018</v>
      </c>
      <c r="AW51">
        <v>2005</v>
      </c>
      <c r="AX51">
        <v>2018</v>
      </c>
    </row>
    <row r="52" spans="42:50" x14ac:dyDescent="0.2">
      <c r="AP52" s="221"/>
      <c r="AQ52" s="222">
        <v>0.307</v>
      </c>
      <c r="AR52" s="222">
        <v>0.22600000000000001</v>
      </c>
      <c r="AT52" s="221">
        <v>0.63</v>
      </c>
      <c r="AU52" s="222">
        <v>0.68200000000000005</v>
      </c>
      <c r="AW52" s="222">
        <v>6.3E-2</v>
      </c>
      <c r="AX52" s="222">
        <v>9.0999999999999998E-2</v>
      </c>
    </row>
    <row r="53" spans="42:50" x14ac:dyDescent="0.2">
      <c r="AP53" s="221"/>
    </row>
    <row r="54" spans="42:50" x14ac:dyDescent="0.2">
      <c r="AP54" s="221"/>
    </row>
    <row r="55" spans="42:50" x14ac:dyDescent="0.2">
      <c r="AP55" s="221"/>
    </row>
    <row r="56" spans="42:50" x14ac:dyDescent="0.2">
      <c r="AP56" s="221"/>
    </row>
    <row r="57" spans="42:50" x14ac:dyDescent="0.2">
      <c r="AP57" s="221"/>
    </row>
    <row r="58" spans="42:50" x14ac:dyDescent="0.2">
      <c r="AP58" s="221"/>
    </row>
    <row r="69" spans="45:50" x14ac:dyDescent="0.2">
      <c r="AS69" t="s">
        <v>56</v>
      </c>
      <c r="AT69" t="s">
        <v>57</v>
      </c>
      <c r="AV69" t="s">
        <v>56</v>
      </c>
      <c r="AW69" t="s">
        <v>58</v>
      </c>
      <c r="AX69" t="s">
        <v>59</v>
      </c>
    </row>
    <row r="70" spans="45:50" x14ac:dyDescent="0.2">
      <c r="AS70" s="221">
        <v>0.76</v>
      </c>
      <c r="AT70" s="221">
        <v>0.24</v>
      </c>
      <c r="AV70" s="222">
        <v>0.77100000000000002</v>
      </c>
      <c r="AW70" s="222">
        <v>7.0999999999999994E-2</v>
      </c>
      <c r="AX70" s="222">
        <v>0.158</v>
      </c>
    </row>
    <row r="84" spans="2:47" x14ac:dyDescent="0.2">
      <c r="AS84" t="s">
        <v>50</v>
      </c>
      <c r="AT84" t="s">
        <v>60</v>
      </c>
      <c r="AU84" t="s">
        <v>61</v>
      </c>
    </row>
    <row r="85" spans="2:47" x14ac:dyDescent="0.2">
      <c r="AR85">
        <v>2005</v>
      </c>
      <c r="AS85" s="223">
        <v>0.97899999999999998</v>
      </c>
      <c r="AT85" s="223">
        <v>3.0000000000000001E-3</v>
      </c>
      <c r="AU85" s="223">
        <v>1.7999999999999999E-2</v>
      </c>
    </row>
    <row r="86" spans="2:47" x14ac:dyDescent="0.2">
      <c r="AR86">
        <v>2018</v>
      </c>
      <c r="AS86" s="223">
        <v>0.96599999999999997</v>
      </c>
      <c r="AT86" s="223">
        <v>2.1999999999999999E-2</v>
      </c>
      <c r="AU86" s="223">
        <v>1.2E-2</v>
      </c>
    </row>
    <row r="95" spans="2:47" x14ac:dyDescent="0.2">
      <c r="B95">
        <v>2.6</v>
      </c>
    </row>
    <row r="96" spans="2:47" x14ac:dyDescent="0.2">
      <c r="B96" t="s">
        <v>13</v>
      </c>
      <c r="D96" s="53">
        <v>2018</v>
      </c>
      <c r="E96" s="66">
        <v>2019</v>
      </c>
      <c r="F96" s="66">
        <v>2020</v>
      </c>
      <c r="G96" s="66">
        <v>2021</v>
      </c>
      <c r="H96" s="66">
        <v>2022</v>
      </c>
      <c r="I96" s="66">
        <v>2023</v>
      </c>
      <c r="J96" s="66">
        <v>2024</v>
      </c>
      <c r="K96" s="66">
        <v>2025</v>
      </c>
      <c r="L96" s="66">
        <v>2026</v>
      </c>
      <c r="M96" s="66">
        <v>2027</v>
      </c>
      <c r="N96" s="66">
        <v>2028</v>
      </c>
      <c r="O96" s="66">
        <v>2029</v>
      </c>
      <c r="P96" s="66">
        <v>2030</v>
      </c>
      <c r="Q96" s="66">
        <v>2031</v>
      </c>
      <c r="R96" s="66">
        <v>2032</v>
      </c>
      <c r="S96" s="66">
        <v>2033</v>
      </c>
      <c r="T96" s="66">
        <v>2034</v>
      </c>
      <c r="U96" s="66">
        <v>2035</v>
      </c>
      <c r="V96" s="66">
        <v>2036</v>
      </c>
      <c r="W96" s="66">
        <v>2037</v>
      </c>
      <c r="X96" s="66">
        <v>2038</v>
      </c>
      <c r="Y96" s="66">
        <v>2039</v>
      </c>
      <c r="Z96" s="66">
        <v>2040</v>
      </c>
      <c r="AA96" s="66">
        <v>2041</v>
      </c>
      <c r="AB96" s="67">
        <v>2042</v>
      </c>
    </row>
    <row r="97" spans="2:46" x14ac:dyDescent="0.2">
      <c r="C97" t="s">
        <v>5</v>
      </c>
      <c r="E97">
        <v>33566.654357470259</v>
      </c>
      <c r="F97">
        <v>30160.304855997929</v>
      </c>
      <c r="G97">
        <v>22853.658905401637</v>
      </c>
      <c r="H97">
        <v>19647.242706672052</v>
      </c>
      <c r="I97">
        <v>19761.975057821794</v>
      </c>
      <c r="J97">
        <v>19821.586305200864</v>
      </c>
      <c r="K97">
        <v>20049.61886704366</v>
      </c>
      <c r="L97">
        <v>20256.393694950981</v>
      </c>
      <c r="M97">
        <v>20487.534499586851</v>
      </c>
      <c r="N97">
        <v>20700.952722658145</v>
      </c>
      <c r="O97">
        <v>20917.623663033439</v>
      </c>
      <c r="P97">
        <v>21139.949046735099</v>
      </c>
      <c r="Q97">
        <v>21394.797836092119</v>
      </c>
      <c r="R97">
        <v>21683.133657743118</v>
      </c>
      <c r="S97">
        <v>21968.643025004138</v>
      </c>
      <c r="T97">
        <v>22223.020418912165</v>
      </c>
      <c r="U97">
        <v>22548.705069666736</v>
      </c>
      <c r="V97">
        <v>25182.855502751856</v>
      </c>
      <c r="W97">
        <v>25669.769880698681</v>
      </c>
      <c r="X97">
        <v>26173.255026945662</v>
      </c>
      <c r="Y97">
        <v>26694.842067105608</v>
      </c>
      <c r="Z97">
        <v>27247.89945222926</v>
      </c>
      <c r="AA97">
        <v>27834.588069144316</v>
      </c>
      <c r="AB97">
        <v>28445.499081138674</v>
      </c>
    </row>
    <row r="98" spans="2:46" x14ac:dyDescent="0.2">
      <c r="C98" t="s">
        <v>1</v>
      </c>
      <c r="E98">
        <v>139857.20504578209</v>
      </c>
      <c r="F98">
        <v>127402.68916069911</v>
      </c>
      <c r="G98">
        <v>96606.943701157958</v>
      </c>
      <c r="H98">
        <v>84558.142307035829</v>
      </c>
      <c r="I98">
        <v>83376.556430766446</v>
      </c>
      <c r="J98">
        <v>85770.570702352357</v>
      </c>
      <c r="K98">
        <v>85814.989138047327</v>
      </c>
      <c r="L98">
        <v>85435.312458104789</v>
      </c>
      <c r="M98">
        <v>84877.131450127999</v>
      </c>
      <c r="N98">
        <v>84065.263558153005</v>
      </c>
      <c r="O98">
        <v>83031.110102861479</v>
      </c>
      <c r="P98">
        <v>81889.378533360199</v>
      </c>
      <c r="Q98">
        <v>81027.917319277098</v>
      </c>
      <c r="R98">
        <v>80503.927765620174</v>
      </c>
      <c r="S98">
        <v>79984.208368560736</v>
      </c>
      <c r="T98">
        <v>79408.027418918573</v>
      </c>
      <c r="U98">
        <v>78793.032675384602</v>
      </c>
      <c r="V98">
        <v>85158.129844849842</v>
      </c>
      <c r="W98">
        <v>84972.615707660749</v>
      </c>
      <c r="X98">
        <v>84751.930416048184</v>
      </c>
      <c r="Y98">
        <v>84497.506490204891</v>
      </c>
      <c r="Z98">
        <v>84265.909729563748</v>
      </c>
      <c r="AA98">
        <v>84058.099501033008</v>
      </c>
      <c r="AB98">
        <v>83820.936649570198</v>
      </c>
    </row>
    <row r="99" spans="2:46" x14ac:dyDescent="0.2">
      <c r="C99" t="s">
        <v>3</v>
      </c>
      <c r="E99">
        <v>20509.689836125472</v>
      </c>
      <c r="F99">
        <v>19115.635538002327</v>
      </c>
      <c r="G99">
        <v>18574.794760425302</v>
      </c>
      <c r="H99">
        <v>20489.820773746869</v>
      </c>
      <c r="I99">
        <v>20822.011957714785</v>
      </c>
      <c r="J99">
        <v>21905.608053924021</v>
      </c>
      <c r="K99">
        <v>22650.58898790292</v>
      </c>
      <c r="L99">
        <v>23193.888940813842</v>
      </c>
      <c r="M99">
        <v>23642.570861028889</v>
      </c>
      <c r="N99">
        <v>24067.84036794916</v>
      </c>
      <c r="O99">
        <v>24380.240837160123</v>
      </c>
      <c r="P99">
        <v>24713.152593117942</v>
      </c>
      <c r="Q99">
        <v>24953.125323218654</v>
      </c>
      <c r="R99">
        <v>25119.289435936764</v>
      </c>
      <c r="S99">
        <v>25260.41172429586</v>
      </c>
      <c r="T99">
        <v>25398.835922441071</v>
      </c>
      <c r="U99">
        <v>25549.986587409076</v>
      </c>
      <c r="V99">
        <v>21791.147684139203</v>
      </c>
      <c r="W99">
        <v>21734.603726072011</v>
      </c>
      <c r="X99">
        <v>21672.287025500635</v>
      </c>
      <c r="Y99">
        <v>21604.736372463427</v>
      </c>
      <c r="Z99">
        <v>21547.911913570828</v>
      </c>
      <c r="AA99">
        <v>21502.115825699075</v>
      </c>
      <c r="AB99">
        <v>21452.566445542023</v>
      </c>
    </row>
    <row r="100" spans="2:46" x14ac:dyDescent="0.2">
      <c r="C100" t="s">
        <v>4</v>
      </c>
      <c r="E100">
        <v>19309.582565844627</v>
      </c>
      <c r="F100">
        <v>17287.40742058288</v>
      </c>
      <c r="G100">
        <v>13236.243219915836</v>
      </c>
      <c r="H100">
        <v>11761.873311889249</v>
      </c>
      <c r="I100">
        <v>11725.207386219899</v>
      </c>
      <c r="J100">
        <v>11373.396316336781</v>
      </c>
      <c r="K100">
        <v>11374.82496159865</v>
      </c>
      <c r="L100">
        <v>11520.87807223725</v>
      </c>
      <c r="M100">
        <v>11645.975219218453</v>
      </c>
      <c r="N100">
        <v>11779.228268723842</v>
      </c>
      <c r="O100">
        <v>11930.582464285477</v>
      </c>
      <c r="P100">
        <v>12124.582561758503</v>
      </c>
      <c r="Q100">
        <v>12267.279940509557</v>
      </c>
      <c r="R100">
        <v>12332.319705749229</v>
      </c>
      <c r="S100">
        <v>12415.1136579956</v>
      </c>
      <c r="T100">
        <v>12441.746879132554</v>
      </c>
      <c r="U100">
        <v>12536.350153414924</v>
      </c>
      <c r="V100">
        <v>13305.013801244499</v>
      </c>
      <c r="W100">
        <v>13424.85529270726</v>
      </c>
      <c r="X100">
        <v>13545.66128293459</v>
      </c>
      <c r="Y100">
        <v>13667.796332625117</v>
      </c>
      <c r="Z100">
        <v>13799.019318619521</v>
      </c>
      <c r="AA100">
        <v>13939.790301538051</v>
      </c>
      <c r="AB100">
        <v>14083.285806299922</v>
      </c>
      <c r="AS100">
        <v>2005</v>
      </c>
      <c r="AT100">
        <v>2018</v>
      </c>
    </row>
    <row r="101" spans="2:46" x14ac:dyDescent="0.2">
      <c r="C101" t="s">
        <v>2</v>
      </c>
      <c r="E101">
        <v>48605.191503503847</v>
      </c>
      <c r="F101">
        <v>44175.361700102767</v>
      </c>
      <c r="G101">
        <v>36331.936637968334</v>
      </c>
      <c r="H101">
        <v>36503.472380985848</v>
      </c>
      <c r="I101">
        <v>37326.49104840315</v>
      </c>
      <c r="J101">
        <v>40329.832382794542</v>
      </c>
      <c r="K101">
        <v>39619.222970978204</v>
      </c>
      <c r="L101">
        <v>38432.219465924987</v>
      </c>
      <c r="M101">
        <v>37110.391709795527</v>
      </c>
      <c r="N101">
        <v>35712.646946863126</v>
      </c>
      <c r="O101">
        <v>34171.982305732934</v>
      </c>
      <c r="P101">
        <v>32594.024108507081</v>
      </c>
      <c r="Q101">
        <v>31643.373200233043</v>
      </c>
      <c r="R101">
        <v>31312.855356604305</v>
      </c>
      <c r="S101">
        <v>30971.061926216898</v>
      </c>
      <c r="T101">
        <v>30683.293191819626</v>
      </c>
      <c r="U101">
        <v>30263.614346138136</v>
      </c>
      <c r="V101">
        <v>33017.889891453189</v>
      </c>
      <c r="W101">
        <v>32791.776984408672</v>
      </c>
      <c r="X101">
        <v>32549.613029392516</v>
      </c>
      <c r="Y101">
        <v>32292.130649944189</v>
      </c>
      <c r="Z101">
        <v>32043.569988151547</v>
      </c>
      <c r="AA101">
        <v>31804.257429510682</v>
      </c>
      <c r="AB101">
        <v>31551.540088395519</v>
      </c>
      <c r="AR101" t="s">
        <v>62</v>
      </c>
      <c r="AS101" s="222">
        <v>0.111</v>
      </c>
      <c r="AT101" s="222">
        <v>0.185</v>
      </c>
    </row>
    <row r="102" spans="2:46" x14ac:dyDescent="0.2">
      <c r="C102" t="s">
        <v>14</v>
      </c>
      <c r="E102">
        <v>261848.32330872628</v>
      </c>
      <c r="F102">
        <v>238141.39867538502</v>
      </c>
      <c r="G102">
        <v>187603.57722486905</v>
      </c>
      <c r="H102">
        <v>172960.55148032986</v>
      </c>
      <c r="I102">
        <v>173012.24188092607</v>
      </c>
      <c r="J102">
        <v>179200.99376060854</v>
      </c>
      <c r="K102">
        <v>179509.24492557076</v>
      </c>
      <c r="L102">
        <v>178838.69263203183</v>
      </c>
      <c r="M102">
        <v>177763.60373975773</v>
      </c>
      <c r="N102">
        <v>176325.93186434728</v>
      </c>
      <c r="O102">
        <v>174431.53937307346</v>
      </c>
      <c r="P102">
        <v>172461.08684347881</v>
      </c>
      <c r="Q102">
        <v>171286.49361933046</v>
      </c>
      <c r="R102">
        <v>170951.52592165358</v>
      </c>
      <c r="S102">
        <v>170599.43870207324</v>
      </c>
      <c r="T102">
        <v>170154.92383122398</v>
      </c>
      <c r="U102">
        <v>169691.68883201346</v>
      </c>
      <c r="V102">
        <v>178455.0367244386</v>
      </c>
      <c r="W102">
        <v>178593.62159154739</v>
      </c>
      <c r="X102">
        <v>178692.74678082162</v>
      </c>
      <c r="Y102">
        <v>178757.01191234324</v>
      </c>
      <c r="Z102">
        <v>178904.3104021349</v>
      </c>
      <c r="AA102">
        <v>179138.85112692512</v>
      </c>
      <c r="AB102">
        <v>179353.82807094636</v>
      </c>
      <c r="AR102" t="s">
        <v>63</v>
      </c>
      <c r="AS102" s="222">
        <v>0.151</v>
      </c>
      <c r="AT102" s="222">
        <v>0.217</v>
      </c>
    </row>
    <row r="103" spans="2:46" x14ac:dyDescent="0.2">
      <c r="C103" t="s">
        <v>8</v>
      </c>
      <c r="E103">
        <v>576184.75144774758</v>
      </c>
      <c r="F103">
        <v>528657.11554837367</v>
      </c>
      <c r="G103">
        <v>433018.92650598584</v>
      </c>
      <c r="H103">
        <v>397671.16783331556</v>
      </c>
      <c r="I103">
        <v>397205.14415648731</v>
      </c>
      <c r="J103">
        <v>397267.50323709444</v>
      </c>
      <c r="K103">
        <v>397857.38182213646</v>
      </c>
      <c r="L103">
        <v>398690.43030522717</v>
      </c>
      <c r="M103">
        <v>399120.76636540791</v>
      </c>
      <c r="N103">
        <v>399043.30548859003</v>
      </c>
      <c r="O103">
        <v>398434.05426285951</v>
      </c>
      <c r="P103">
        <v>397837.99160354375</v>
      </c>
      <c r="Q103">
        <v>397279.97636209999</v>
      </c>
      <c r="R103">
        <v>396392.95900103479</v>
      </c>
      <c r="S103">
        <v>395291.39760377118</v>
      </c>
      <c r="T103">
        <v>393991.53896662401</v>
      </c>
      <c r="U103">
        <v>392877.80738781882</v>
      </c>
      <c r="V103">
        <v>391764.74172583327</v>
      </c>
      <c r="W103">
        <v>390311.19369778316</v>
      </c>
      <c r="X103">
        <v>388710.70442523807</v>
      </c>
      <c r="Y103">
        <v>386971.4066851142</v>
      </c>
      <c r="Z103">
        <v>385373.21942390752</v>
      </c>
      <c r="AA103">
        <v>383920.28588522057</v>
      </c>
      <c r="AB103">
        <v>382350.72677338432</v>
      </c>
      <c r="AR103" t="s">
        <v>64</v>
      </c>
      <c r="AS103" s="222">
        <v>0.19800000000000001</v>
      </c>
      <c r="AT103" s="222">
        <v>0.23200000000000001</v>
      </c>
    </row>
    <row r="104" spans="2:46" x14ac:dyDescent="0.2">
      <c r="AR104" t="s">
        <v>65</v>
      </c>
      <c r="AS104" s="222">
        <v>0.20499999999999999</v>
      </c>
      <c r="AT104" s="222">
        <v>0.19500000000000001</v>
      </c>
    </row>
    <row r="105" spans="2:46" x14ac:dyDescent="0.2">
      <c r="B105">
        <v>3</v>
      </c>
      <c r="AR105" t="s">
        <v>66</v>
      </c>
      <c r="AS105" s="222">
        <v>0.33200000000000002</v>
      </c>
      <c r="AT105" s="222">
        <v>0.16800000000000001</v>
      </c>
    </row>
    <row r="107" spans="2:46" x14ac:dyDescent="0.2">
      <c r="B107" t="s">
        <v>13</v>
      </c>
    </row>
    <row r="108" spans="2:46" x14ac:dyDescent="0.2">
      <c r="C108" t="s">
        <v>5</v>
      </c>
      <c r="E108">
        <v>30834.757158158485</v>
      </c>
      <c r="F108">
        <v>27137.253486130972</v>
      </c>
      <c r="G108">
        <v>19635.080187502997</v>
      </c>
      <c r="H108">
        <v>16254.736906364422</v>
      </c>
      <c r="I108">
        <v>16158.672191811915</v>
      </c>
      <c r="J108">
        <v>16002.676571863736</v>
      </c>
      <c r="K108">
        <v>16003.687510830423</v>
      </c>
      <c r="L108">
        <v>15975.750125291459</v>
      </c>
      <c r="M108">
        <v>15962.656502706019</v>
      </c>
      <c r="N108">
        <v>15923.605268227382</v>
      </c>
      <c r="O108">
        <v>15878.514588955235</v>
      </c>
      <c r="P108">
        <v>15829.275617912801</v>
      </c>
      <c r="Q108">
        <v>15800.560779099442</v>
      </c>
      <c r="R108">
        <v>15792.206400903488</v>
      </c>
      <c r="S108">
        <v>15769.567928670846</v>
      </c>
      <c r="T108">
        <v>15706.357138100529</v>
      </c>
      <c r="U108">
        <v>15696.25725148446</v>
      </c>
      <c r="V108">
        <v>17762.317878005819</v>
      </c>
      <c r="W108">
        <v>17841.237337240298</v>
      </c>
      <c r="X108">
        <v>17916.686264447573</v>
      </c>
      <c r="Y108">
        <v>17988.959258895131</v>
      </c>
      <c r="Z108">
        <v>18068.670596565316</v>
      </c>
      <c r="AA108">
        <v>18156.153082470082</v>
      </c>
      <c r="AB108">
        <v>18241.569097319534</v>
      </c>
    </row>
    <row r="109" spans="2:46" x14ac:dyDescent="0.2">
      <c r="C109" t="s">
        <v>1</v>
      </c>
      <c r="E109">
        <v>50894.970416666511</v>
      </c>
      <c r="F109">
        <v>108295.19125000015</v>
      </c>
      <c r="G109">
        <v>77602.054583333491</v>
      </c>
      <c r="H109">
        <v>65314.302083333336</v>
      </c>
      <c r="I109">
        <v>63565.473749999845</v>
      </c>
      <c r="J109">
        <v>65229.661250000005</v>
      </c>
      <c r="K109">
        <v>64640.742083333491</v>
      </c>
      <c r="L109">
        <v>63653.073749999843</v>
      </c>
      <c r="M109">
        <v>62504.330416666511</v>
      </c>
      <c r="N109">
        <v>61127.782916666663</v>
      </c>
      <c r="O109">
        <v>59557.202916666669</v>
      </c>
      <c r="P109">
        <v>57902.447916666664</v>
      </c>
      <c r="Q109">
        <v>56521.317916666667</v>
      </c>
      <c r="R109">
        <v>55460.841250000158</v>
      </c>
      <c r="S109">
        <v>54412.162083333489</v>
      </c>
      <c r="T109">
        <v>53320.317083333335</v>
      </c>
      <c r="U109">
        <v>52202.205416666358</v>
      </c>
      <c r="V109">
        <v>57335.981014139827</v>
      </c>
      <c r="W109">
        <v>56553.940025316937</v>
      </c>
      <c r="X109">
        <v>55744.043376511159</v>
      </c>
      <c r="Y109">
        <v>54908.197505970267</v>
      </c>
      <c r="Z109">
        <v>54096.566573578013</v>
      </c>
      <c r="AA109">
        <v>53309.560564809093</v>
      </c>
      <c r="AB109">
        <v>52500.682222938041</v>
      </c>
    </row>
    <row r="110" spans="2:46" x14ac:dyDescent="0.2">
      <c r="C110" t="s">
        <v>3</v>
      </c>
      <c r="E110">
        <v>15515.056590211951</v>
      </c>
      <c r="F110">
        <v>13947.036328412652</v>
      </c>
      <c r="G110">
        <v>13239.788376946746</v>
      </c>
      <c r="H110">
        <v>14944.006744624403</v>
      </c>
      <c r="I110">
        <v>15075.646293166359</v>
      </c>
      <c r="J110">
        <v>15928.216655899128</v>
      </c>
      <c r="K110">
        <v>16436.089587175713</v>
      </c>
      <c r="L110">
        <v>16737.537092136336</v>
      </c>
      <c r="M110">
        <v>16938.744863491531</v>
      </c>
      <c r="N110">
        <v>17109.080303267579</v>
      </c>
      <c r="O110">
        <v>17164.824522719297</v>
      </c>
      <c r="P110">
        <v>17233.145150273616</v>
      </c>
      <c r="Q110">
        <v>17208.056024680474</v>
      </c>
      <c r="R110">
        <v>17109.250726417053</v>
      </c>
      <c r="S110">
        <v>16983.128671127517</v>
      </c>
      <c r="T110">
        <v>16850.612366649962</v>
      </c>
      <c r="U110">
        <v>16725.720254336702</v>
      </c>
      <c r="V110">
        <v>13071.994632406462</v>
      </c>
      <c r="W110">
        <v>12797.411033202392</v>
      </c>
      <c r="X110">
        <v>12517.293774024381</v>
      </c>
      <c r="Y110">
        <v>12232.248736349404</v>
      </c>
      <c r="Z110">
        <v>11956.413376684806</v>
      </c>
      <c r="AA110">
        <v>11689.798638963661</v>
      </c>
      <c r="AB110">
        <v>11419.331005318911</v>
      </c>
    </row>
    <row r="111" spans="2:46" x14ac:dyDescent="0.2">
      <c r="C111" t="s">
        <v>4</v>
      </c>
      <c r="E111">
        <v>17260.671394307006</v>
      </c>
      <c r="F111">
        <v>15068.567925938631</v>
      </c>
      <c r="G111">
        <v>10905.90169134692</v>
      </c>
      <c r="H111">
        <v>9327.8304076201748</v>
      </c>
      <c r="I111">
        <v>9172.1493216616254</v>
      </c>
      <c r="J111">
        <v>8709.8555564239323</v>
      </c>
      <c r="K111">
        <v>8592.0973620985114</v>
      </c>
      <c r="L111">
        <v>8611.3979719757954</v>
      </c>
      <c r="M111">
        <v>8606.7172410559469</v>
      </c>
      <c r="N111">
        <v>8606.0383477878495</v>
      </c>
      <c r="O111">
        <v>8618.4886411354528</v>
      </c>
      <c r="P111">
        <v>8666.6007289875815</v>
      </c>
      <c r="Q111">
        <v>8661.8002615926325</v>
      </c>
      <c r="R111">
        <v>8580.7302048597012</v>
      </c>
      <c r="S111">
        <v>8512.8948312174798</v>
      </c>
      <c r="T111">
        <v>8390.2100710150644</v>
      </c>
      <c r="U111">
        <v>8326.7397433252645</v>
      </c>
      <c r="V111">
        <v>8868.2142932589377</v>
      </c>
      <c r="W111">
        <v>8811.7174971852182</v>
      </c>
      <c r="X111">
        <v>8751.5434228929043</v>
      </c>
      <c r="Y111">
        <v>8687.899101689256</v>
      </c>
      <c r="Z111">
        <v>8627.4776034052884</v>
      </c>
      <c r="AA111">
        <v>8570.3581860023278</v>
      </c>
      <c r="AB111">
        <v>8510.2849131806506</v>
      </c>
    </row>
    <row r="112" spans="2:46" x14ac:dyDescent="0.2">
      <c r="C112" t="s">
        <v>2</v>
      </c>
      <c r="E112">
        <v>-62037.877500000002</v>
      </c>
      <c r="F112">
        <v>37147.778333333255</v>
      </c>
      <c r="G112">
        <v>29765.506666666821</v>
      </c>
      <c r="H112">
        <v>29780.933333333178</v>
      </c>
      <c r="I112">
        <v>30390.265833333331</v>
      </c>
      <c r="J112">
        <v>32979.655833333338</v>
      </c>
      <c r="K112">
        <v>32173.383333333331</v>
      </c>
      <c r="L112">
        <v>30940.943333333333</v>
      </c>
      <c r="M112">
        <v>29595.609166666822</v>
      </c>
      <c r="N112">
        <v>28191.773333333178</v>
      </c>
      <c r="O112">
        <v>26669.965000000077</v>
      </c>
      <c r="P112">
        <v>25126.231666666747</v>
      </c>
      <c r="Q112">
        <v>24154.861666666668</v>
      </c>
      <c r="R112">
        <v>23743.295833333177</v>
      </c>
      <c r="S112">
        <v>23324.273333333334</v>
      </c>
      <c r="T112">
        <v>22955.778333333335</v>
      </c>
      <c r="U112">
        <v>22472.940000000079</v>
      </c>
      <c r="V112">
        <v>24790.82117019724</v>
      </c>
      <c r="W112">
        <v>24468.978034933421</v>
      </c>
      <c r="X112">
        <v>24134.869627630917</v>
      </c>
      <c r="Y112">
        <v>23789.292049561103</v>
      </c>
      <c r="Z112">
        <v>23453.520908133542</v>
      </c>
      <c r="AA112">
        <v>23127.750412613375</v>
      </c>
      <c r="AB112">
        <v>22792.255459590902</v>
      </c>
    </row>
    <row r="113" spans="3:47" x14ac:dyDescent="0.2">
      <c r="C113" t="s">
        <v>14</v>
      </c>
      <c r="E113">
        <v>52467.578059343956</v>
      </c>
      <c r="F113">
        <v>201595.82732381567</v>
      </c>
      <c r="G113">
        <v>151148.33150579699</v>
      </c>
      <c r="H113">
        <v>135621.80947527551</v>
      </c>
      <c r="I113">
        <v>134362.20738997307</v>
      </c>
      <c r="J113">
        <v>138850.06586752014</v>
      </c>
      <c r="K113">
        <v>137845.99987677147</v>
      </c>
      <c r="L113">
        <v>135918.70227273676</v>
      </c>
      <c r="M113">
        <v>133608.05819058683</v>
      </c>
      <c r="N113">
        <v>130958.28016928266</v>
      </c>
      <c r="O113">
        <v>127888.99566947672</v>
      </c>
      <c r="P113">
        <v>124757.70108050741</v>
      </c>
      <c r="Q113">
        <v>122346.59664870589</v>
      </c>
      <c r="R113">
        <v>120686.32441551358</v>
      </c>
      <c r="S113">
        <v>119002.02684768266</v>
      </c>
      <c r="T113">
        <v>117223.27499243223</v>
      </c>
      <c r="U113">
        <v>115423.86266581286</v>
      </c>
      <c r="V113">
        <v>121829.32898800829</v>
      </c>
      <c r="W113">
        <v>120473.28392787828</v>
      </c>
      <c r="X113">
        <v>119064.43646550694</v>
      </c>
      <c r="Y113">
        <v>117606.59665246516</v>
      </c>
      <c r="Z113">
        <v>116202.64905836698</v>
      </c>
      <c r="AA113">
        <v>114853.62088485854</v>
      </c>
      <c r="AB113">
        <v>113464.12269834804</v>
      </c>
    </row>
    <row r="114" spans="3:47" x14ac:dyDescent="0.2">
      <c r="C114" t="s">
        <v>8</v>
      </c>
      <c r="E114">
        <v>483288.27699689678</v>
      </c>
      <c r="F114">
        <v>430833.88274254586</v>
      </c>
      <c r="G114">
        <v>331866.86838716571</v>
      </c>
      <c r="H114">
        <v>293448.40149578254</v>
      </c>
      <c r="I114">
        <v>289535.81229002209</v>
      </c>
      <c r="J114">
        <v>286145.37143527903</v>
      </c>
      <c r="K114">
        <v>283264.50547255122</v>
      </c>
      <c r="L114">
        <v>280609.774999202</v>
      </c>
      <c r="M114">
        <v>277562.17127678217</v>
      </c>
      <c r="N114">
        <v>274031.38665343646</v>
      </c>
      <c r="O114">
        <v>270006.1649557784</v>
      </c>
      <c r="P114">
        <v>266006.97019141843</v>
      </c>
      <c r="Q114">
        <v>262056.5578404984</v>
      </c>
      <c r="R114">
        <v>257815.55459872002</v>
      </c>
      <c r="S114">
        <v>253396.17657860904</v>
      </c>
      <c r="T114">
        <v>248817.97397743745</v>
      </c>
      <c r="U114">
        <v>244433.45859320727</v>
      </c>
      <c r="V114">
        <v>240071.55221235642</v>
      </c>
      <c r="W114">
        <v>235427.07346453037</v>
      </c>
      <c r="X114">
        <v>230679.6071455997</v>
      </c>
      <c r="Y114">
        <v>225839.57787340684</v>
      </c>
      <c r="Z114">
        <v>221155.75346330737</v>
      </c>
      <c r="AA114">
        <v>216628.58329521015</v>
      </c>
      <c r="AB114">
        <v>212027.85015457906</v>
      </c>
    </row>
    <row r="122" spans="3:47" x14ac:dyDescent="0.2">
      <c r="AT122" s="223"/>
      <c r="AU122" s="222"/>
    </row>
    <row r="123" spans="3:47" x14ac:dyDescent="0.2">
      <c r="AT123" s="223"/>
      <c r="AU123" s="222"/>
    </row>
    <row r="124" spans="3:47" x14ac:dyDescent="0.2">
      <c r="AT124" s="223"/>
      <c r="AU124" s="222"/>
    </row>
    <row r="125" spans="3:47" x14ac:dyDescent="0.2">
      <c r="AT125" s="223"/>
      <c r="AU125" s="222"/>
    </row>
    <row r="126" spans="3:47" x14ac:dyDescent="0.2">
      <c r="AT126" s="223"/>
      <c r="AU126" s="222"/>
    </row>
    <row r="127" spans="3:47" x14ac:dyDescent="0.2">
      <c r="AT127" s="223"/>
      <c r="AU127" s="222"/>
    </row>
    <row r="128" spans="3:47" x14ac:dyDescent="0.2">
      <c r="AT128" s="223"/>
      <c r="AU128" s="222"/>
    </row>
    <row r="129" spans="43:53" x14ac:dyDescent="0.2">
      <c r="AT129" s="223"/>
      <c r="AU129" s="222"/>
    </row>
    <row r="130" spans="43:53" x14ac:dyDescent="0.2">
      <c r="AT130" s="223"/>
      <c r="AU130" s="222"/>
    </row>
    <row r="131" spans="43:53" x14ac:dyDescent="0.2">
      <c r="AT131" s="223"/>
      <c r="AU131" s="222"/>
    </row>
    <row r="132" spans="43:53" x14ac:dyDescent="0.2">
      <c r="AT132" s="223"/>
      <c r="AU132" s="221"/>
    </row>
    <row r="140" spans="43:53" x14ac:dyDescent="0.2">
      <c r="AQ140" s="223"/>
      <c r="AR140" s="223"/>
      <c r="AS140" s="223"/>
      <c r="AT140" s="223"/>
      <c r="AU140" s="223"/>
      <c r="AV140" s="223"/>
      <c r="AW140" s="223"/>
      <c r="AX140" s="223"/>
      <c r="AY140" s="223"/>
      <c r="AZ140" s="223"/>
      <c r="BA140" s="223"/>
    </row>
    <row r="188" spans="1:3" x14ac:dyDescent="0.2">
      <c r="A188" t="s">
        <v>71</v>
      </c>
      <c r="B188" t="s">
        <v>69</v>
      </c>
      <c r="C188" t="s">
        <v>70</v>
      </c>
    </row>
    <row r="189" spans="1:3" x14ac:dyDescent="0.2">
      <c r="A189">
        <v>2022</v>
      </c>
      <c r="B189" s="182">
        <v>2.8382096701957724E-2</v>
      </c>
      <c r="C189" s="225">
        <v>3313.9263986109631</v>
      </c>
    </row>
    <row r="190" spans="1:3" x14ac:dyDescent="0.2">
      <c r="A190">
        <v>2023</v>
      </c>
      <c r="B190" s="182">
        <v>2.7751446964884029E-2</v>
      </c>
      <c r="C190" s="225">
        <v>3310.0428679707275</v>
      </c>
    </row>
    <row r="191" spans="1:3" x14ac:dyDescent="0.2">
      <c r="A191">
        <v>2024</v>
      </c>
      <c r="B191" s="182">
        <v>2.7222038335882756E-2</v>
      </c>
      <c r="C191" s="225">
        <v>3310.562526975787</v>
      </c>
    </row>
    <row r="192" spans="1:3" x14ac:dyDescent="0.2">
      <c r="A192">
        <v>2025</v>
      </c>
      <c r="B192" s="182">
        <v>2.6801499254180308E-2</v>
      </c>
      <c r="C192" s="225">
        <v>3315.4781818511374</v>
      </c>
    </row>
    <row r="193" spans="1:3" x14ac:dyDescent="0.2">
      <c r="A193">
        <v>2026</v>
      </c>
      <c r="B193" s="182">
        <v>2.6466486875464927E-2</v>
      </c>
      <c r="C193" s="225">
        <v>3322.4202525435599</v>
      </c>
    </row>
    <row r="194" spans="1:3" x14ac:dyDescent="0.2">
      <c r="A194">
        <v>2027</v>
      </c>
      <c r="B194" s="182">
        <v>2.6109203809056993E-2</v>
      </c>
      <c r="C194" s="225">
        <v>3326.0063863783994</v>
      </c>
    </row>
    <row r="195" spans="1:3" x14ac:dyDescent="0.2">
      <c r="A195">
        <v>2028</v>
      </c>
      <c r="B195" s="182">
        <v>2.5723979237645956E-2</v>
      </c>
      <c r="C195" s="225">
        <v>3325.3608790715834</v>
      </c>
    </row>
    <row r="196" spans="1:3" x14ac:dyDescent="0.2">
      <c r="A196">
        <v>2029</v>
      </c>
      <c r="B196" s="182">
        <v>2.5310655294832795E-2</v>
      </c>
      <c r="C196" s="225">
        <v>3320.2837855238295</v>
      </c>
    </row>
    <row r="197" spans="1:3" x14ac:dyDescent="0.2">
      <c r="A197">
        <v>2030</v>
      </c>
      <c r="B197" s="182">
        <v>2.4904739873964323E-2</v>
      </c>
      <c r="C197" s="225">
        <v>3315.3165966961978</v>
      </c>
    </row>
    <row r="198" spans="1:3" x14ac:dyDescent="0.2">
      <c r="A198">
        <v>2031</v>
      </c>
      <c r="B198" s="182">
        <v>2.4507626335415277E-2</v>
      </c>
      <c r="C198" s="225">
        <v>3310.6664696841667</v>
      </c>
    </row>
    <row r="199" spans="1:3" x14ac:dyDescent="0.2">
      <c r="A199">
        <v>2032</v>
      </c>
      <c r="B199" s="182">
        <v>2.4096797215459216E-2</v>
      </c>
      <c r="C199" s="226">
        <v>3303.2746583419566</v>
      </c>
    </row>
    <row r="200" spans="1:3" x14ac:dyDescent="0.2">
      <c r="A200">
        <v>2033</v>
      </c>
      <c r="B200" s="182">
        <v>2.3679884079898992E-2</v>
      </c>
      <c r="C200" s="226">
        <v>3294.0949800314265</v>
      </c>
    </row>
    <row r="201" spans="1:3" x14ac:dyDescent="0.2">
      <c r="A201">
        <v>2034</v>
      </c>
      <c r="B201" s="182">
        <v>2.3258297520531605E-2</v>
      </c>
      <c r="C201" s="226">
        <v>3283.2628247218668</v>
      </c>
    </row>
    <row r="202" spans="1:3" x14ac:dyDescent="0.2">
      <c r="A202">
        <v>2035</v>
      </c>
      <c r="B202" s="182">
        <v>2.2854795583966987E-2</v>
      </c>
      <c r="C202" s="226">
        <v>3273.9817282318236</v>
      </c>
    </row>
    <row r="203" spans="1:3" x14ac:dyDescent="0.2">
      <c r="A203">
        <v>2036</v>
      </c>
      <c r="B203" s="182">
        <v>2.2458151590455819E-2</v>
      </c>
      <c r="C203" s="226">
        <v>3264.7061810486107</v>
      </c>
    </row>
    <row r="204" spans="1:3" x14ac:dyDescent="0.2">
      <c r="A204">
        <v>2037</v>
      </c>
      <c r="B204" s="182">
        <v>2.2048979085989795E-2</v>
      </c>
      <c r="C204" s="226">
        <v>3252.5932808148596</v>
      </c>
    </row>
    <row r="205" spans="1:3" x14ac:dyDescent="0.2">
      <c r="A205">
        <v>2038</v>
      </c>
      <c r="B205" s="182">
        <v>2.1638781272908608E-2</v>
      </c>
      <c r="C205" s="226">
        <v>3239.2558702103174</v>
      </c>
    </row>
    <row r="206" spans="1:3" x14ac:dyDescent="0.2">
      <c r="A206">
        <v>2039</v>
      </c>
      <c r="B206" s="182">
        <v>2.1228240061741649E-2</v>
      </c>
      <c r="C206" s="225">
        <v>3224.7617223759516</v>
      </c>
    </row>
    <row r="207" spans="1:3" x14ac:dyDescent="0.2">
      <c r="A207">
        <v>2040</v>
      </c>
      <c r="B207" s="182">
        <v>2.0832695340354535E-2</v>
      </c>
      <c r="C207" s="225">
        <v>3211.4434951992293</v>
      </c>
    </row>
    <row r="208" spans="1:3" x14ac:dyDescent="0.2">
      <c r="A208">
        <v>2041</v>
      </c>
      <c r="B208" s="182">
        <v>2.0451907012153752E-2</v>
      </c>
      <c r="C208" s="225">
        <v>3199.3357157101714</v>
      </c>
    </row>
    <row r="209" spans="1:3" x14ac:dyDescent="0.2">
      <c r="A209">
        <v>2042</v>
      </c>
      <c r="B209" s="183">
        <v>2.0071669012530199E-2</v>
      </c>
      <c r="C209" s="225">
        <v>3186.2560564448695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Projections</vt:lpstr>
      <vt:lpstr>Comp 2019-2021</vt:lpstr>
      <vt:lpstr>Charts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Ganitsky</dc:creator>
  <cp:lastModifiedBy>Microsoft Office User</cp:lastModifiedBy>
  <dcterms:created xsi:type="dcterms:W3CDTF">2022-01-02T17:48:16Z</dcterms:created>
  <dcterms:modified xsi:type="dcterms:W3CDTF">2022-07-16T18:44:12Z</dcterms:modified>
</cp:coreProperties>
</file>