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iz/Dropbox (MIT)/RESEARCH/LA HAUS/SREDA/La Haus/07-07-22/"/>
    </mc:Choice>
  </mc:AlternateContent>
  <xr:revisionPtr revIDLastSave="0" documentId="13_ncr:1_{DE713127-3D5E-A945-8184-7E2807A846E3}" xr6:coauthVersionLast="47" xr6:coauthVersionMax="47" xr10:uidLastSave="{00000000-0000-0000-0000-000000000000}"/>
  <bookViews>
    <workbookView xWindow="0" yWindow="760" windowWidth="30240" windowHeight="17700" xr2:uid="{BF1E91C2-6855-4021-9DC8-F0C434198073}"/>
  </bookViews>
  <sheets>
    <sheet name="Projections" sheetId="1" r:id="rId1"/>
    <sheet name="Graficas" sheetId="3" r:id="rId2"/>
    <sheet name="Comp 202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7" i="1" l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  <c r="AD87" i="1" s="1"/>
  <c r="AE87" i="1" s="1"/>
  <c r="K87" i="1"/>
  <c r="B93" i="1"/>
  <c r="C109" i="3"/>
  <c r="B125" i="1"/>
  <c r="H203" i="3"/>
  <c r="H202" i="3"/>
  <c r="H196" i="3"/>
  <c r="H195" i="3"/>
  <c r="H194" i="3"/>
  <c r="H188" i="3"/>
  <c r="H187" i="3"/>
  <c r="G210" i="3"/>
  <c r="H209" i="3" s="1"/>
  <c r="E210" i="3"/>
  <c r="F193" i="3"/>
  <c r="F201" i="3"/>
  <c r="G208" i="3"/>
  <c r="H207" i="3" s="1"/>
  <c r="G207" i="3"/>
  <c r="H206" i="3" s="1"/>
  <c r="G206" i="3"/>
  <c r="H205" i="3" s="1"/>
  <c r="G205" i="3"/>
  <c r="G204" i="3"/>
  <c r="H204" i="3" s="1"/>
  <c r="G203" i="3"/>
  <c r="G202" i="3"/>
  <c r="H201" i="3" s="1"/>
  <c r="G201" i="3"/>
  <c r="H200" i="3" s="1"/>
  <c r="G200" i="3"/>
  <c r="H199" i="3" s="1"/>
  <c r="G199" i="3"/>
  <c r="H198" i="3" s="1"/>
  <c r="G198" i="3"/>
  <c r="H197" i="3" s="1"/>
  <c r="G197" i="3"/>
  <c r="G196" i="3"/>
  <c r="G195" i="3"/>
  <c r="G194" i="3"/>
  <c r="H193" i="3" s="1"/>
  <c r="G193" i="3"/>
  <c r="H192" i="3" s="1"/>
  <c r="G192" i="3"/>
  <c r="H191" i="3" s="1"/>
  <c r="G191" i="3"/>
  <c r="H190" i="3" s="1"/>
  <c r="G190" i="3"/>
  <c r="H189" i="3" s="1"/>
  <c r="G189" i="3"/>
  <c r="G188" i="3"/>
  <c r="G187" i="3"/>
  <c r="G209" i="3"/>
  <c r="H208" i="3" s="1"/>
  <c r="E209" i="3"/>
  <c r="F208" i="3" s="1"/>
  <c r="E208" i="3"/>
  <c r="F207" i="3" s="1"/>
  <c r="E207" i="3"/>
  <c r="F206" i="3" s="1"/>
  <c r="E206" i="3"/>
  <c r="F205" i="3" s="1"/>
  <c r="E205" i="3"/>
  <c r="F204" i="3" s="1"/>
  <c r="E204" i="3"/>
  <c r="F203" i="3" s="1"/>
  <c r="E203" i="3"/>
  <c r="E202" i="3"/>
  <c r="F202" i="3" s="1"/>
  <c r="E201" i="3"/>
  <c r="F200" i="3" s="1"/>
  <c r="E200" i="3"/>
  <c r="F199" i="3" s="1"/>
  <c r="E199" i="3"/>
  <c r="F198" i="3" s="1"/>
  <c r="E198" i="3"/>
  <c r="F197" i="3" s="1"/>
  <c r="E197" i="3"/>
  <c r="F196" i="3" s="1"/>
  <c r="E196" i="3"/>
  <c r="F195" i="3" s="1"/>
  <c r="E195" i="3"/>
  <c r="F194" i="3" s="1"/>
  <c r="E194" i="3"/>
  <c r="E193" i="3"/>
  <c r="F192" i="3" s="1"/>
  <c r="E192" i="3"/>
  <c r="F191" i="3" s="1"/>
  <c r="E191" i="3"/>
  <c r="F190" i="3" s="1"/>
  <c r="E190" i="3"/>
  <c r="F189" i="3" s="1"/>
  <c r="E189" i="3"/>
  <c r="F188" i="3" s="1"/>
  <c r="E188" i="3"/>
  <c r="F187" i="3" s="1"/>
  <c r="E187" i="3"/>
  <c r="F209" i="3" l="1"/>
  <c r="I159" i="3" l="1"/>
  <c r="G159" i="3"/>
  <c r="E160" i="3"/>
  <c r="G160" i="3" s="1"/>
  <c r="I160" i="3" s="1"/>
  <c r="D181" i="3"/>
  <c r="D180" i="3"/>
  <c r="D179" i="3"/>
  <c r="E179" i="3" s="1"/>
  <c r="G179" i="3" s="1"/>
  <c r="I179" i="3" s="1"/>
  <c r="D178" i="3"/>
  <c r="E178" i="3" s="1"/>
  <c r="G178" i="3" s="1"/>
  <c r="I178" i="3" s="1"/>
  <c r="D177" i="3"/>
  <c r="D176" i="3"/>
  <c r="D175" i="3"/>
  <c r="D174" i="3"/>
  <c r="E175" i="3" s="1"/>
  <c r="G175" i="3" s="1"/>
  <c r="I175" i="3" s="1"/>
  <c r="D173" i="3"/>
  <c r="D172" i="3"/>
  <c r="D171" i="3"/>
  <c r="E171" i="3" s="1"/>
  <c r="G171" i="3" s="1"/>
  <c r="I171" i="3" s="1"/>
  <c r="D170" i="3"/>
  <c r="E170" i="3" s="1"/>
  <c r="G170" i="3" s="1"/>
  <c r="I170" i="3" s="1"/>
  <c r="D169" i="3"/>
  <c r="D168" i="3"/>
  <c r="D167" i="3"/>
  <c r="D166" i="3"/>
  <c r="E167" i="3" s="1"/>
  <c r="G167" i="3" s="1"/>
  <c r="I167" i="3" s="1"/>
  <c r="D165" i="3"/>
  <c r="D164" i="3"/>
  <c r="D163" i="3"/>
  <c r="E163" i="3" s="1"/>
  <c r="G163" i="3" s="1"/>
  <c r="I163" i="3" s="1"/>
  <c r="D162" i="3"/>
  <c r="E162" i="3" s="1"/>
  <c r="G162" i="3" s="1"/>
  <c r="I162" i="3" s="1"/>
  <c r="D161" i="3"/>
  <c r="D160" i="3"/>
  <c r="E161" i="3" s="1"/>
  <c r="G161" i="3" s="1"/>
  <c r="I161" i="3" s="1"/>
  <c r="D159" i="3"/>
  <c r="E172" i="3" l="1"/>
  <c r="G172" i="3" s="1"/>
  <c r="I172" i="3" s="1"/>
  <c r="E180" i="3"/>
  <c r="G180" i="3" s="1"/>
  <c r="I180" i="3" s="1"/>
  <c r="E166" i="3"/>
  <c r="G166" i="3" s="1"/>
  <c r="I166" i="3" s="1"/>
  <c r="E174" i="3"/>
  <c r="G174" i="3" s="1"/>
  <c r="I174" i="3" s="1"/>
  <c r="E181" i="3"/>
  <c r="G181" i="3" s="1"/>
  <c r="I181" i="3" s="1"/>
  <c r="E168" i="3"/>
  <c r="G168" i="3" s="1"/>
  <c r="I168" i="3" s="1"/>
  <c r="E176" i="3"/>
  <c r="G176" i="3" s="1"/>
  <c r="I176" i="3" s="1"/>
  <c r="E169" i="3"/>
  <c r="G169" i="3" s="1"/>
  <c r="I169" i="3" s="1"/>
  <c r="E177" i="3"/>
  <c r="G177" i="3" s="1"/>
  <c r="I177" i="3" s="1"/>
  <c r="E164" i="3"/>
  <c r="G164" i="3" s="1"/>
  <c r="I164" i="3" s="1"/>
  <c r="E165" i="3"/>
  <c r="G165" i="3" s="1"/>
  <c r="I165" i="3" s="1"/>
  <c r="E173" i="3"/>
  <c r="G173" i="3" s="1"/>
  <c r="I173" i="3" s="1"/>
  <c r="C3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M3" i="3"/>
  <c r="T3" i="3"/>
  <c r="M4" i="3"/>
  <c r="T4" i="3"/>
  <c r="M5" i="3"/>
  <c r="T5" i="3"/>
  <c r="M6" i="3"/>
  <c r="T6" i="3"/>
  <c r="M7" i="3"/>
  <c r="T7" i="3"/>
  <c r="M8" i="3"/>
  <c r="T8" i="3"/>
  <c r="M9" i="3"/>
  <c r="T9" i="3"/>
  <c r="M10" i="3"/>
  <c r="T10" i="3"/>
  <c r="M11" i="3"/>
  <c r="T11" i="3"/>
  <c r="M12" i="3"/>
  <c r="T12" i="3"/>
  <c r="M13" i="3"/>
  <c r="T13" i="3"/>
  <c r="M14" i="3"/>
  <c r="T14" i="3"/>
  <c r="M15" i="3"/>
  <c r="T15" i="3"/>
  <c r="M16" i="3"/>
  <c r="T16" i="3"/>
  <c r="M17" i="3"/>
  <c r="T17" i="3"/>
  <c r="M18" i="3"/>
  <c r="T18" i="3"/>
  <c r="M19" i="3"/>
  <c r="T19" i="3"/>
  <c r="M20" i="3"/>
  <c r="T20" i="3"/>
  <c r="M21" i="3"/>
  <c r="T21" i="3"/>
  <c r="M22" i="3"/>
  <c r="T22" i="3"/>
  <c r="M23" i="3"/>
  <c r="T23" i="3"/>
  <c r="S24" i="3"/>
  <c r="H18" i="3" l="1"/>
  <c r="L18" i="3" s="1"/>
  <c r="H16" i="3"/>
  <c r="H9" i="3"/>
  <c r="H23" i="3"/>
  <c r="L23" i="3" s="1"/>
  <c r="H15" i="3"/>
  <c r="L15" i="3" s="1"/>
  <c r="H8" i="3"/>
  <c r="H7" i="3"/>
  <c r="H11" i="3"/>
  <c r="L11" i="3" s="1"/>
  <c r="H19" i="3"/>
  <c r="H4" i="3"/>
  <c r="L4" i="3" s="1"/>
  <c r="H12" i="3"/>
  <c r="H20" i="3"/>
  <c r="L20" i="3" s="1"/>
  <c r="H10" i="3"/>
  <c r="H5" i="3"/>
  <c r="H13" i="3"/>
  <c r="H21" i="3"/>
  <c r="H6" i="3"/>
  <c r="L6" i="3" s="1"/>
  <c r="H14" i="3"/>
  <c r="L14" i="3" s="1"/>
  <c r="H22" i="3"/>
  <c r="L22" i="3" s="1"/>
  <c r="H17" i="3"/>
  <c r="L16" i="3" l="1"/>
  <c r="L8" i="3"/>
  <c r="L9" i="3"/>
  <c r="L7" i="3"/>
  <c r="L21" i="3"/>
  <c r="L19" i="3"/>
  <c r="L12" i="3"/>
  <c r="L10" i="3"/>
  <c r="L17" i="3"/>
  <c r="L5" i="3"/>
  <c r="L13" i="3"/>
  <c r="C23" i="3" l="1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BH13" i="3" l="1"/>
  <c r="BH12" i="3"/>
  <c r="BH11" i="3"/>
  <c r="BH10" i="3"/>
  <c r="BH9" i="3"/>
  <c r="BH8" i="3"/>
  <c r="BH7" i="3"/>
  <c r="BH6" i="3"/>
  <c r="BH5" i="3"/>
  <c r="R55" i="3"/>
  <c r="R56" i="3" s="1"/>
  <c r="R57" i="3" s="1"/>
  <c r="R58" i="3" s="1"/>
  <c r="R59" i="3" s="1"/>
  <c r="R60" i="3" s="1"/>
  <c r="R61" i="3" s="1"/>
  <c r="B85" i="3"/>
  <c r="B58" i="1" l="1"/>
  <c r="B5" i="2"/>
  <c r="B6" i="2"/>
  <c r="B7" i="2"/>
  <c r="B8" i="2"/>
  <c r="B9" i="2"/>
  <c r="B10" i="2"/>
  <c r="B11" i="2"/>
  <c r="B12" i="2"/>
  <c r="B13" i="2"/>
  <c r="B4" i="2"/>
  <c r="E12" i="2"/>
  <c r="H112" i="1"/>
  <c r="G112" i="1"/>
  <c r="G123" i="1" l="1"/>
  <c r="G145" i="1"/>
  <c r="H145" i="1"/>
  <c r="X65" i="1"/>
  <c r="P65" i="1"/>
  <c r="AE65" i="1"/>
  <c r="W65" i="1"/>
  <c r="O65" i="1"/>
  <c r="AD65" i="1"/>
  <c r="V65" i="1"/>
  <c r="N65" i="1"/>
  <c r="AC65" i="1"/>
  <c r="U65" i="1"/>
  <c r="M65" i="1"/>
  <c r="AB65" i="1"/>
  <c r="T65" i="1"/>
  <c r="L65" i="1"/>
  <c r="J63" i="1"/>
  <c r="AA65" i="1"/>
  <c r="S65" i="1"/>
  <c r="K65" i="1"/>
  <c r="Z65" i="1"/>
  <c r="R65" i="1"/>
  <c r="Y65" i="1"/>
  <c r="Q65" i="1"/>
  <c r="I63" i="1"/>
  <c r="H63" i="1"/>
  <c r="H123" i="1"/>
  <c r="H101" i="1" l="1"/>
  <c r="G101" i="1"/>
  <c r="G134" i="1" s="1"/>
  <c r="I15" i="1"/>
  <c r="I16" i="1"/>
  <c r="I17" i="1"/>
  <c r="I18" i="1"/>
  <c r="I19" i="1"/>
  <c r="I20" i="1"/>
  <c r="I21" i="1"/>
  <c r="I22" i="1"/>
  <c r="I23" i="1"/>
  <c r="J60" i="1"/>
  <c r="J62" i="1"/>
  <c r="I42" i="1"/>
  <c r="I43" i="1"/>
  <c r="S12" i="1"/>
  <c r="R12" i="1"/>
  <c r="Q12" i="1"/>
  <c r="P12" i="1"/>
  <c r="O12" i="1"/>
  <c r="N12" i="1"/>
  <c r="M12" i="1"/>
  <c r="L12" i="1"/>
  <c r="K12" i="1"/>
  <c r="J12" i="1"/>
  <c r="I12" i="1"/>
  <c r="G53" i="1"/>
  <c r="F14" i="1"/>
  <c r="I53" i="1"/>
  <c r="H53" i="1"/>
  <c r="G14" i="1"/>
  <c r="H14" i="1"/>
  <c r="I34" i="1" l="1"/>
  <c r="I40" i="1"/>
  <c r="I38" i="1"/>
  <c r="J58" i="1"/>
  <c r="I37" i="1"/>
  <c r="J57" i="1"/>
  <c r="I36" i="1"/>
  <c r="J56" i="1"/>
  <c r="I35" i="1"/>
  <c r="J55" i="1"/>
  <c r="I41" i="1"/>
  <c r="J61" i="1"/>
  <c r="I39" i="1"/>
  <c r="J59" i="1"/>
  <c r="H134" i="1"/>
  <c r="P21" i="1"/>
  <c r="K88" i="1" l="1"/>
  <c r="L88" i="1" l="1"/>
  <c r="I75" i="1"/>
  <c r="H75" i="1"/>
  <c r="G63" i="1"/>
  <c r="G75" i="1" s="1"/>
  <c r="F75" i="1"/>
  <c r="M88" i="1" l="1"/>
  <c r="N88" i="1" l="1"/>
  <c r="O88" i="1" l="1"/>
  <c r="P88" i="1" l="1"/>
  <c r="Q88" i="1" l="1"/>
  <c r="R88" i="1" l="1"/>
  <c r="S88" i="1" l="1"/>
  <c r="T88" i="1" l="1"/>
  <c r="U88" i="1" l="1"/>
  <c r="V88" i="1" l="1"/>
  <c r="W88" i="1" l="1"/>
  <c r="X88" i="1" l="1"/>
  <c r="J43" i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S22" i="1"/>
  <c r="R22" i="1"/>
  <c r="Q22" i="1"/>
  <c r="P22" i="1"/>
  <c r="O22" i="1"/>
  <c r="N22" i="1"/>
  <c r="M22" i="1"/>
  <c r="L22" i="1"/>
  <c r="K22" i="1"/>
  <c r="J22" i="1"/>
  <c r="S21" i="1"/>
  <c r="R21" i="1"/>
  <c r="Q21" i="1"/>
  <c r="O21" i="1"/>
  <c r="N21" i="1"/>
  <c r="M21" i="1"/>
  <c r="L21" i="1"/>
  <c r="K21" i="1"/>
  <c r="J21" i="1"/>
  <c r="S20" i="1"/>
  <c r="R20" i="1"/>
  <c r="Q20" i="1"/>
  <c r="P20" i="1"/>
  <c r="O20" i="1"/>
  <c r="N20" i="1"/>
  <c r="M20" i="1"/>
  <c r="L20" i="1"/>
  <c r="K20" i="1"/>
  <c r="J20" i="1"/>
  <c r="S19" i="1"/>
  <c r="R19" i="1"/>
  <c r="Q19" i="1"/>
  <c r="P19" i="1"/>
  <c r="O19" i="1"/>
  <c r="N19" i="1"/>
  <c r="M19" i="1"/>
  <c r="L19" i="1"/>
  <c r="K19" i="1"/>
  <c r="J19" i="1"/>
  <c r="S18" i="1"/>
  <c r="R18" i="1"/>
  <c r="Q18" i="1"/>
  <c r="P18" i="1"/>
  <c r="O18" i="1"/>
  <c r="N18" i="1"/>
  <c r="M18" i="1"/>
  <c r="L18" i="1"/>
  <c r="K18" i="1"/>
  <c r="J18" i="1"/>
  <c r="S17" i="1"/>
  <c r="R17" i="1"/>
  <c r="Q17" i="1"/>
  <c r="P17" i="1"/>
  <c r="O17" i="1"/>
  <c r="N17" i="1"/>
  <c r="M17" i="1"/>
  <c r="L17" i="1"/>
  <c r="K17" i="1"/>
  <c r="J17" i="1"/>
  <c r="S16" i="1"/>
  <c r="R16" i="1"/>
  <c r="Q16" i="1"/>
  <c r="P16" i="1"/>
  <c r="O16" i="1"/>
  <c r="N16" i="1"/>
  <c r="M16" i="1"/>
  <c r="L16" i="1"/>
  <c r="K16" i="1"/>
  <c r="J16" i="1"/>
  <c r="S15" i="1"/>
  <c r="R15" i="1"/>
  <c r="Q15" i="1"/>
  <c r="P15" i="1"/>
  <c r="O15" i="1"/>
  <c r="N15" i="1"/>
  <c r="M15" i="1"/>
  <c r="L15" i="1"/>
  <c r="K15" i="1"/>
  <c r="J15" i="1"/>
  <c r="AE23" i="1"/>
  <c r="AD23" i="1"/>
  <c r="AC23" i="1"/>
  <c r="AB23" i="1"/>
  <c r="Y88" i="1" l="1"/>
  <c r="T15" i="1"/>
  <c r="U15" i="1" s="1"/>
  <c r="V15" i="1" s="1"/>
  <c r="T20" i="1"/>
  <c r="T9" i="1" s="1"/>
  <c r="T17" i="1"/>
  <c r="T6" i="1" s="1"/>
  <c r="T21" i="1"/>
  <c r="U21" i="1" s="1"/>
  <c r="T18" i="1"/>
  <c r="U18" i="1" s="1"/>
  <c r="T22" i="1"/>
  <c r="T11" i="1" s="1"/>
  <c r="T16" i="1"/>
  <c r="U16" i="1" s="1"/>
  <c r="T19" i="1"/>
  <c r="T8" i="1" s="1"/>
  <c r="L3" i="3" l="1"/>
  <c r="Z88" i="1"/>
  <c r="U20" i="1"/>
  <c r="U9" i="1" s="1"/>
  <c r="U17" i="1"/>
  <c r="U6" i="1" s="1"/>
  <c r="U4" i="1"/>
  <c r="T4" i="1"/>
  <c r="T5" i="1"/>
  <c r="U22" i="1"/>
  <c r="V22" i="1" s="1"/>
  <c r="T7" i="1"/>
  <c r="T10" i="1"/>
  <c r="U19" i="1"/>
  <c r="V19" i="1" s="1"/>
  <c r="V18" i="1"/>
  <c r="U7" i="1"/>
  <c r="V16" i="1"/>
  <c r="U5" i="1"/>
  <c r="W15" i="1"/>
  <c r="V4" i="1"/>
  <c r="V21" i="1"/>
  <c r="U10" i="1"/>
  <c r="Y23" i="1"/>
  <c r="Z23" i="1"/>
  <c r="AA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AA88" i="1" l="1"/>
  <c r="T12" i="1"/>
  <c r="V20" i="1"/>
  <c r="W20" i="1" s="1"/>
  <c r="U11" i="1"/>
  <c r="V17" i="1"/>
  <c r="V6" i="1" s="1"/>
  <c r="U8" i="1"/>
  <c r="U12" i="1" s="1"/>
  <c r="W22" i="1"/>
  <c r="V11" i="1"/>
  <c r="X15" i="1"/>
  <c r="W4" i="1"/>
  <c r="W18" i="1"/>
  <c r="V7" i="1"/>
  <c r="W21" i="1"/>
  <c r="V10" i="1"/>
  <c r="W16" i="1"/>
  <c r="V5" i="1"/>
  <c r="W19" i="1"/>
  <c r="V8" i="1"/>
  <c r="AB88" i="1" l="1"/>
  <c r="V9" i="1"/>
  <c r="V12" i="1" s="1"/>
  <c r="W17" i="1"/>
  <c r="X17" i="1" s="1"/>
  <c r="X20" i="1"/>
  <c r="W9" i="1"/>
  <c r="X18" i="1"/>
  <c r="W7" i="1"/>
  <c r="X19" i="1"/>
  <c r="W8" i="1"/>
  <c r="Y15" i="1"/>
  <c r="Z15" i="1" s="1"/>
  <c r="AA15" i="1" s="1"/>
  <c r="AB15" i="1" s="1"/>
  <c r="AC15" i="1" s="1"/>
  <c r="AD15" i="1" s="1"/>
  <c r="AE15" i="1" s="1"/>
  <c r="X4" i="1"/>
  <c r="X16" i="1"/>
  <c r="W5" i="1"/>
  <c r="X21" i="1"/>
  <c r="W10" i="1"/>
  <c r="X22" i="1"/>
  <c r="W11" i="1"/>
  <c r="J33" i="1"/>
  <c r="K64" i="1" l="1"/>
  <c r="K63" i="1"/>
  <c r="AC88" i="1"/>
  <c r="J53" i="1"/>
  <c r="W6" i="1"/>
  <c r="W12" i="1" s="1"/>
  <c r="Y22" i="1"/>
  <c r="X11" i="1"/>
  <c r="Y21" i="1"/>
  <c r="X10" i="1"/>
  <c r="Y19" i="1"/>
  <c r="X8" i="1"/>
  <c r="Y17" i="1"/>
  <c r="X6" i="1"/>
  <c r="Y18" i="1"/>
  <c r="X7" i="1"/>
  <c r="Y16" i="1"/>
  <c r="X5" i="1"/>
  <c r="Y20" i="1"/>
  <c r="X9" i="1"/>
  <c r="K33" i="1"/>
  <c r="L64" i="1" l="1"/>
  <c r="L63" i="1"/>
  <c r="AD88" i="1"/>
  <c r="X12" i="1"/>
  <c r="J75" i="1"/>
  <c r="K53" i="1"/>
  <c r="K75" i="1" s="1"/>
  <c r="K76" i="1" s="1"/>
  <c r="Z20" i="1"/>
  <c r="Y9" i="1"/>
  <c r="Z16" i="1"/>
  <c r="Y5" i="1"/>
  <c r="Z21" i="1"/>
  <c r="Y10" i="1"/>
  <c r="Z17" i="1"/>
  <c r="Y6" i="1"/>
  <c r="Z19" i="1"/>
  <c r="Y8" i="1"/>
  <c r="Z18" i="1"/>
  <c r="Y7" i="1"/>
  <c r="Z22" i="1"/>
  <c r="Y11" i="1"/>
  <c r="L33" i="1"/>
  <c r="M64" i="1" l="1"/>
  <c r="M63" i="1"/>
  <c r="J76" i="1"/>
  <c r="K123" i="1"/>
  <c r="J123" i="1"/>
  <c r="D13" i="2"/>
  <c r="F13" i="2" s="1"/>
  <c r="G13" i="2" s="1"/>
  <c r="AE88" i="1"/>
  <c r="L53" i="1"/>
  <c r="L75" i="1" s="1"/>
  <c r="L76" i="1" s="1"/>
  <c r="AA16" i="1"/>
  <c r="Z5" i="1"/>
  <c r="AA18" i="1"/>
  <c r="Z7" i="1"/>
  <c r="AA17" i="1"/>
  <c r="Z6" i="1"/>
  <c r="AA22" i="1"/>
  <c r="Z11" i="1"/>
  <c r="AA21" i="1"/>
  <c r="Z10" i="1"/>
  <c r="AA19" i="1"/>
  <c r="Z8" i="1"/>
  <c r="AA20" i="1"/>
  <c r="Z9" i="1"/>
  <c r="M33" i="1"/>
  <c r="N64" i="1" l="1"/>
  <c r="N63" i="1"/>
  <c r="L123" i="1"/>
  <c r="M53" i="1"/>
  <c r="M75" i="1" s="1"/>
  <c r="M76" i="1" s="1"/>
  <c r="AB22" i="1"/>
  <c r="AA11" i="1"/>
  <c r="AB20" i="1"/>
  <c r="AA9" i="1"/>
  <c r="AB17" i="1"/>
  <c r="AA6" i="1"/>
  <c r="AB19" i="1"/>
  <c r="AA8" i="1"/>
  <c r="AB18" i="1"/>
  <c r="AA7" i="1"/>
  <c r="AB21" i="1"/>
  <c r="AA10" i="1"/>
  <c r="AB16" i="1"/>
  <c r="AA5" i="1"/>
  <c r="N33" i="1"/>
  <c r="O64" i="1" l="1"/>
  <c r="O63" i="1"/>
  <c r="M123" i="1"/>
  <c r="N53" i="1"/>
  <c r="N75" i="1" s="1"/>
  <c r="N76" i="1" s="1"/>
  <c r="AC20" i="1"/>
  <c r="AB9" i="1"/>
  <c r="AC17" i="1"/>
  <c r="AB6" i="1"/>
  <c r="AC21" i="1"/>
  <c r="AB10" i="1"/>
  <c r="AC19" i="1"/>
  <c r="AB8" i="1"/>
  <c r="AC16" i="1"/>
  <c r="AB5" i="1"/>
  <c r="AC18" i="1"/>
  <c r="AB7" i="1"/>
  <c r="AC22" i="1"/>
  <c r="AB11" i="1"/>
  <c r="O33" i="1"/>
  <c r="P64" i="1" l="1"/>
  <c r="P63" i="1"/>
  <c r="N123" i="1"/>
  <c r="O53" i="1"/>
  <c r="O75" i="1" s="1"/>
  <c r="O76" i="1" s="1"/>
  <c r="AD21" i="1"/>
  <c r="AC10" i="1"/>
  <c r="AD18" i="1"/>
  <c r="AC7" i="1"/>
  <c r="AD17" i="1"/>
  <c r="AC6" i="1"/>
  <c r="AD19" i="1"/>
  <c r="AC8" i="1"/>
  <c r="AD22" i="1"/>
  <c r="AC11" i="1"/>
  <c r="AD16" i="1"/>
  <c r="AC5" i="1"/>
  <c r="AD20" i="1"/>
  <c r="AC9" i="1"/>
  <c r="P33" i="1"/>
  <c r="Q64" i="1" l="1"/>
  <c r="Q63" i="1"/>
  <c r="O123" i="1"/>
  <c r="P53" i="1"/>
  <c r="P75" i="1" s="1"/>
  <c r="P76" i="1" s="1"/>
  <c r="AE17" i="1"/>
  <c r="AE6" i="1" s="1"/>
  <c r="AD6" i="1"/>
  <c r="AE20" i="1"/>
  <c r="AE9" i="1" s="1"/>
  <c r="AD9" i="1"/>
  <c r="AE16" i="1"/>
  <c r="AE5" i="1" s="1"/>
  <c r="AD5" i="1"/>
  <c r="AE18" i="1"/>
  <c r="AE7" i="1" s="1"/>
  <c r="AD7" i="1"/>
  <c r="AE19" i="1"/>
  <c r="AE8" i="1" s="1"/>
  <c r="AD8" i="1"/>
  <c r="AE22" i="1"/>
  <c r="AE11" i="1" s="1"/>
  <c r="AD11" i="1"/>
  <c r="AE21" i="1"/>
  <c r="AE10" i="1" s="1"/>
  <c r="AD10" i="1"/>
  <c r="Q33" i="1"/>
  <c r="R64" i="1" l="1"/>
  <c r="R63" i="1"/>
  <c r="P123" i="1"/>
  <c r="Q53" i="1"/>
  <c r="Q75" i="1" s="1"/>
  <c r="Q76" i="1" s="1"/>
  <c r="R33" i="1"/>
  <c r="S64" i="1" l="1"/>
  <c r="S63" i="1"/>
  <c r="Q123" i="1"/>
  <c r="R53" i="1"/>
  <c r="R75" i="1" s="1"/>
  <c r="R76" i="1" s="1"/>
  <c r="S33" i="1"/>
  <c r="T64" i="1" l="1"/>
  <c r="T63" i="1"/>
  <c r="R123" i="1"/>
  <c r="S53" i="1"/>
  <c r="S75" i="1" s="1"/>
  <c r="S76" i="1" s="1"/>
  <c r="T33" i="1"/>
  <c r="U64" i="1" l="1"/>
  <c r="U63" i="1"/>
  <c r="S123" i="1"/>
  <c r="T53" i="1"/>
  <c r="T75" i="1" s="1"/>
  <c r="T76" i="1" s="1"/>
  <c r="U33" i="1"/>
  <c r="V64" i="1" l="1"/>
  <c r="V63" i="1"/>
  <c r="T123" i="1"/>
  <c r="U53" i="1"/>
  <c r="U75" i="1" s="1"/>
  <c r="U76" i="1" s="1"/>
  <c r="V33" i="1"/>
  <c r="W64" i="1" l="1"/>
  <c r="W63" i="1"/>
  <c r="U123" i="1"/>
  <c r="V53" i="1"/>
  <c r="V75" i="1" s="1"/>
  <c r="V76" i="1" s="1"/>
  <c r="W33" i="1"/>
  <c r="X64" i="1" l="1"/>
  <c r="X63" i="1"/>
  <c r="V123" i="1"/>
  <c r="W53" i="1"/>
  <c r="W75" i="1" s="1"/>
  <c r="W76" i="1" s="1"/>
  <c r="X33" i="1"/>
  <c r="Y64" i="1" l="1"/>
  <c r="Y63" i="1"/>
  <c r="W123" i="1"/>
  <c r="X53" i="1"/>
  <c r="X75" i="1" s="1"/>
  <c r="X76" i="1" s="1"/>
  <c r="Y33" i="1"/>
  <c r="AB33" i="1" l="1"/>
  <c r="Z64" i="1"/>
  <c r="Z63" i="1"/>
  <c r="X123" i="1"/>
  <c r="Y53" i="1"/>
  <c r="Y75" i="1" s="1"/>
  <c r="Y76" i="1" s="1"/>
  <c r="AA33" i="1"/>
  <c r="Z33" i="1"/>
  <c r="AC33" i="1" l="1"/>
  <c r="AC63" i="1"/>
  <c r="AC64" i="1"/>
  <c r="AA64" i="1"/>
  <c r="AA63" i="1"/>
  <c r="AB64" i="1"/>
  <c r="AB63" i="1"/>
  <c r="Y123" i="1"/>
  <c r="Z53" i="1"/>
  <c r="Z75" i="1" s="1"/>
  <c r="Z76" i="1" s="1"/>
  <c r="AB53" i="1"/>
  <c r="AA53" i="1"/>
  <c r="AD33" i="1" l="1"/>
  <c r="AD63" i="1"/>
  <c r="AC53" i="1"/>
  <c r="AC75" i="1" s="1"/>
  <c r="AD64" i="1"/>
  <c r="Z123" i="1"/>
  <c r="AA75" i="1"/>
  <c r="AA76" i="1" s="1"/>
  <c r="AB75" i="1"/>
  <c r="AB76" i="1" s="1"/>
  <c r="AC76" i="1" l="1"/>
  <c r="AC123" i="1"/>
  <c r="AD53" i="1"/>
  <c r="AD75" i="1" s="1"/>
  <c r="AE64" i="1"/>
  <c r="AE63" i="1"/>
  <c r="AE33" i="1"/>
  <c r="AB123" i="1"/>
  <c r="AA123" i="1"/>
  <c r="B75" i="1"/>
  <c r="AE53" i="1" l="1"/>
  <c r="AE75" i="1" s="1"/>
  <c r="AD76" i="1"/>
  <c r="AD123" i="1"/>
  <c r="Y4" i="1"/>
  <c r="Y12" i="1" s="1"/>
  <c r="AE4" i="1"/>
  <c r="AE12" i="1" s="1"/>
  <c r="AE76" i="1" l="1"/>
  <c r="AE123" i="1"/>
  <c r="AA4" i="1"/>
  <c r="AA12" i="1" s="1"/>
  <c r="AD4" i="1"/>
  <c r="AD12" i="1" s="1"/>
  <c r="AB4" i="1"/>
  <c r="AB12" i="1" s="1"/>
  <c r="Z4" i="1"/>
  <c r="Z12" i="1" s="1"/>
  <c r="AC4" i="1"/>
  <c r="AC12" i="1" s="1"/>
  <c r="J37" i="1" l="1"/>
  <c r="J38" i="1"/>
  <c r="J40" i="1"/>
  <c r="J39" i="1"/>
  <c r="J41" i="1"/>
  <c r="J42" i="1"/>
  <c r="J35" i="1"/>
  <c r="J36" i="1"/>
  <c r="J29" i="1" l="1"/>
  <c r="K59" i="1" s="1"/>
  <c r="K39" i="1"/>
  <c r="K36" i="1"/>
  <c r="J26" i="1"/>
  <c r="K56" i="1" s="1"/>
  <c r="K35" i="1"/>
  <c r="J25" i="1"/>
  <c r="K55" i="1" s="1"/>
  <c r="J30" i="1"/>
  <c r="K60" i="1" s="1"/>
  <c r="K40" i="1"/>
  <c r="K42" i="1"/>
  <c r="J32" i="1"/>
  <c r="K62" i="1" s="1"/>
  <c r="J28" i="1"/>
  <c r="K58" i="1" s="1"/>
  <c r="K38" i="1"/>
  <c r="K41" i="1"/>
  <c r="J31" i="1"/>
  <c r="K61" i="1" s="1"/>
  <c r="J27" i="1"/>
  <c r="K57" i="1" s="1"/>
  <c r="K37" i="1"/>
  <c r="L39" i="1" l="1"/>
  <c r="K29" i="1"/>
  <c r="L59" i="1" s="1"/>
  <c r="J49" i="1"/>
  <c r="J70" i="1" s="1"/>
  <c r="L40" i="1"/>
  <c r="K30" i="1"/>
  <c r="L60" i="1" s="1"/>
  <c r="J47" i="1"/>
  <c r="J68" i="1" s="1"/>
  <c r="J50" i="1"/>
  <c r="J71" i="1" s="1"/>
  <c r="J51" i="1"/>
  <c r="J72" i="1" s="1"/>
  <c r="J45" i="1"/>
  <c r="J66" i="1" s="1"/>
  <c r="J52" i="1"/>
  <c r="J73" i="1" s="1"/>
  <c r="L42" i="1"/>
  <c r="K32" i="1"/>
  <c r="L62" i="1" s="1"/>
  <c r="L37" i="1"/>
  <c r="K27" i="1"/>
  <c r="L57" i="1" s="1"/>
  <c r="L41" i="1"/>
  <c r="K31" i="1"/>
  <c r="L61" i="1" s="1"/>
  <c r="L35" i="1"/>
  <c r="K25" i="1"/>
  <c r="L55" i="1" s="1"/>
  <c r="L38" i="1"/>
  <c r="K28" i="1"/>
  <c r="L58" i="1" s="1"/>
  <c r="J46" i="1"/>
  <c r="J67" i="1" s="1"/>
  <c r="J48" i="1"/>
  <c r="J69" i="1" s="1"/>
  <c r="L36" i="1"/>
  <c r="K26" i="1"/>
  <c r="L56" i="1" s="1"/>
  <c r="J116" i="1" l="1"/>
  <c r="D6" i="2"/>
  <c r="F6" i="2" s="1"/>
  <c r="G6" i="2" s="1"/>
  <c r="D8" i="2"/>
  <c r="F8" i="2" s="1"/>
  <c r="G8" i="2" s="1"/>
  <c r="J118" i="1"/>
  <c r="D10" i="2"/>
  <c r="F10" i="2" s="1"/>
  <c r="G10" i="2" s="1"/>
  <c r="J120" i="1"/>
  <c r="J121" i="1"/>
  <c r="D11" i="2"/>
  <c r="F11" i="2" s="1"/>
  <c r="G11" i="2" s="1"/>
  <c r="D7" i="2"/>
  <c r="F7" i="2" s="1"/>
  <c r="G7" i="2" s="1"/>
  <c r="J117" i="1"/>
  <c r="J114" i="1"/>
  <c r="D4" i="2"/>
  <c r="F4" i="2" s="1"/>
  <c r="G4" i="2" s="1"/>
  <c r="J115" i="1"/>
  <c r="D5" i="2"/>
  <c r="F5" i="2" s="1"/>
  <c r="G5" i="2" s="1"/>
  <c r="D9" i="2"/>
  <c r="F9" i="2" s="1"/>
  <c r="G9" i="2" s="1"/>
  <c r="J119" i="1"/>
  <c r="K48" i="1"/>
  <c r="K69" i="1" s="1"/>
  <c r="M42" i="1"/>
  <c r="L32" i="1"/>
  <c r="M62" i="1" s="1"/>
  <c r="K46" i="1"/>
  <c r="K67" i="1" s="1"/>
  <c r="K52" i="1"/>
  <c r="M38" i="1"/>
  <c r="L28" i="1"/>
  <c r="M58" i="1" s="1"/>
  <c r="K45" i="1"/>
  <c r="K66" i="1" s="1"/>
  <c r="M36" i="1"/>
  <c r="L26" i="1"/>
  <c r="M56" i="1" s="1"/>
  <c r="M35" i="1"/>
  <c r="L25" i="1"/>
  <c r="M55" i="1" s="1"/>
  <c r="K51" i="1"/>
  <c r="K72" i="1" s="1"/>
  <c r="K50" i="1"/>
  <c r="K71" i="1" s="1"/>
  <c r="K47" i="1"/>
  <c r="K68" i="1" s="1"/>
  <c r="M37" i="1"/>
  <c r="L27" i="1"/>
  <c r="M57" i="1" s="1"/>
  <c r="K49" i="1"/>
  <c r="K70" i="1" s="1"/>
  <c r="M39" i="1"/>
  <c r="L29" i="1"/>
  <c r="M59" i="1" s="1"/>
  <c r="M41" i="1"/>
  <c r="L31" i="1"/>
  <c r="M61" i="1" s="1"/>
  <c r="J74" i="1"/>
  <c r="M40" i="1"/>
  <c r="L30" i="1"/>
  <c r="M60" i="1" s="1"/>
  <c r="K115" i="1" l="1"/>
  <c r="K116" i="1"/>
  <c r="K119" i="1"/>
  <c r="K120" i="1"/>
  <c r="J122" i="1"/>
  <c r="D12" i="2"/>
  <c r="F12" i="2" s="1"/>
  <c r="G12" i="2" s="1"/>
  <c r="K114" i="1"/>
  <c r="K118" i="1"/>
  <c r="K117" i="1"/>
  <c r="L51" i="1"/>
  <c r="L72" i="1" s="1"/>
  <c r="L50" i="1"/>
  <c r="L71" i="1" s="1"/>
  <c r="N39" i="1"/>
  <c r="M29" i="1"/>
  <c r="N59" i="1" s="1"/>
  <c r="N41" i="1"/>
  <c r="M31" i="1"/>
  <c r="N61" i="1" s="1"/>
  <c r="L49" i="1"/>
  <c r="L70" i="1" s="1"/>
  <c r="N40" i="1"/>
  <c r="M30" i="1"/>
  <c r="N60" i="1" s="1"/>
  <c r="L45" i="1"/>
  <c r="L66" i="1" s="1"/>
  <c r="L48" i="1"/>
  <c r="L69" i="1" s="1"/>
  <c r="L52" i="1"/>
  <c r="L73" i="1" s="1"/>
  <c r="N35" i="1"/>
  <c r="M25" i="1"/>
  <c r="N55" i="1" s="1"/>
  <c r="N38" i="1"/>
  <c r="M28" i="1"/>
  <c r="N58" i="1" s="1"/>
  <c r="N42" i="1"/>
  <c r="M32" i="1"/>
  <c r="N62" i="1" s="1"/>
  <c r="L47" i="1"/>
  <c r="L68" i="1" s="1"/>
  <c r="L46" i="1"/>
  <c r="L67" i="1" s="1"/>
  <c r="K73" i="1"/>
  <c r="N37" i="1"/>
  <c r="M27" i="1"/>
  <c r="N57" i="1" s="1"/>
  <c r="N36" i="1"/>
  <c r="M26" i="1"/>
  <c r="N56" i="1" s="1"/>
  <c r="L117" i="1" l="1"/>
  <c r="L114" i="1"/>
  <c r="K121" i="1"/>
  <c r="L119" i="1"/>
  <c r="L121" i="1"/>
  <c r="L118" i="1"/>
  <c r="L120" i="1"/>
  <c r="L115" i="1"/>
  <c r="L116" i="1"/>
  <c r="O42" i="1"/>
  <c r="N32" i="1"/>
  <c r="O62" i="1" s="1"/>
  <c r="M48" i="1"/>
  <c r="M69" i="1" s="1"/>
  <c r="M49" i="1"/>
  <c r="M70" i="1" s="1"/>
  <c r="N28" i="1"/>
  <c r="O58" i="1" s="1"/>
  <c r="O38" i="1"/>
  <c r="N29" i="1"/>
  <c r="O59" i="1" s="1"/>
  <c r="O39" i="1"/>
  <c r="M46" i="1"/>
  <c r="M67" i="1" s="1"/>
  <c r="M45" i="1"/>
  <c r="M66" i="1" s="1"/>
  <c r="M50" i="1"/>
  <c r="M71" i="1" s="1"/>
  <c r="O36" i="1"/>
  <c r="N26" i="1"/>
  <c r="O56" i="1" s="1"/>
  <c r="O35" i="1"/>
  <c r="N25" i="1"/>
  <c r="O55" i="1" s="1"/>
  <c r="N30" i="1"/>
  <c r="O60" i="1" s="1"/>
  <c r="O40" i="1"/>
  <c r="M47" i="1"/>
  <c r="M68" i="1" s="1"/>
  <c r="N27" i="1"/>
  <c r="O57" i="1" s="1"/>
  <c r="O37" i="1"/>
  <c r="K74" i="1"/>
  <c r="M52" i="1"/>
  <c r="M73" i="1" s="1"/>
  <c r="M51" i="1"/>
  <c r="M72" i="1" s="1"/>
  <c r="L74" i="1"/>
  <c r="O41" i="1"/>
  <c r="N31" i="1"/>
  <c r="O61" i="1" s="1"/>
  <c r="M115" i="1" l="1"/>
  <c r="K122" i="1"/>
  <c r="M119" i="1"/>
  <c r="M116" i="1"/>
  <c r="M121" i="1"/>
  <c r="M118" i="1"/>
  <c r="M117" i="1"/>
  <c r="L122" i="1"/>
  <c r="M120" i="1"/>
  <c r="M114" i="1"/>
  <c r="P39" i="1"/>
  <c r="O29" i="1"/>
  <c r="P59" i="1" s="1"/>
  <c r="O30" i="1"/>
  <c r="P60" i="1" s="1"/>
  <c r="P40" i="1"/>
  <c r="P41" i="1"/>
  <c r="O31" i="1"/>
  <c r="P61" i="1" s="1"/>
  <c r="N48" i="1"/>
  <c r="N69" i="1" s="1"/>
  <c r="P38" i="1"/>
  <c r="O28" i="1"/>
  <c r="P58" i="1" s="1"/>
  <c r="N50" i="1"/>
  <c r="N71" i="1" s="1"/>
  <c r="N45" i="1"/>
  <c r="N66" i="1" s="1"/>
  <c r="M74" i="1"/>
  <c r="P37" i="1"/>
  <c r="O27" i="1"/>
  <c r="P57" i="1" s="1"/>
  <c r="P35" i="1"/>
  <c r="O25" i="1"/>
  <c r="P55" i="1" s="1"/>
  <c r="N51" i="1"/>
  <c r="N49" i="1"/>
  <c r="N70" i="1" s="1"/>
  <c r="N47" i="1"/>
  <c r="N68" i="1" s="1"/>
  <c r="N46" i="1"/>
  <c r="N67" i="1" s="1"/>
  <c r="N52" i="1"/>
  <c r="N73" i="1" s="1"/>
  <c r="P36" i="1"/>
  <c r="O26" i="1"/>
  <c r="P56" i="1" s="1"/>
  <c r="P42" i="1"/>
  <c r="O32" i="1"/>
  <c r="P62" i="1" s="1"/>
  <c r="N117" i="1" l="1"/>
  <c r="M122" i="1"/>
  <c r="N118" i="1"/>
  <c r="N116" i="1"/>
  <c r="N114" i="1"/>
  <c r="N121" i="1"/>
  <c r="N119" i="1"/>
  <c r="N115" i="1"/>
  <c r="Q38" i="1"/>
  <c r="P28" i="1"/>
  <c r="Q58" i="1" s="1"/>
  <c r="Q37" i="1"/>
  <c r="P27" i="1"/>
  <c r="Q57" i="1" s="1"/>
  <c r="Q35" i="1"/>
  <c r="P25" i="1"/>
  <c r="Q55" i="1" s="1"/>
  <c r="O51" i="1"/>
  <c r="O72" i="1" s="1"/>
  <c r="N72" i="1"/>
  <c r="Q40" i="1"/>
  <c r="P30" i="1"/>
  <c r="Q60" i="1" s="1"/>
  <c r="Q39" i="1"/>
  <c r="P29" i="1"/>
  <c r="Q59" i="1" s="1"/>
  <c r="Q41" i="1"/>
  <c r="P31" i="1"/>
  <c r="Q61" i="1" s="1"/>
  <c r="O52" i="1"/>
  <c r="Q42" i="1"/>
  <c r="P32" i="1"/>
  <c r="Q62" i="1" s="1"/>
  <c r="O50" i="1"/>
  <c r="O71" i="1" s="1"/>
  <c r="Q36" i="1"/>
  <c r="P26" i="1"/>
  <c r="Q56" i="1" s="1"/>
  <c r="O47" i="1"/>
  <c r="O68" i="1" s="1"/>
  <c r="O46" i="1"/>
  <c r="O67" i="1" s="1"/>
  <c r="O45" i="1"/>
  <c r="O66" i="1" s="1"/>
  <c r="O48" i="1"/>
  <c r="O69" i="1" s="1"/>
  <c r="O49" i="1"/>
  <c r="O70" i="1" s="1"/>
  <c r="O116" i="1" l="1"/>
  <c r="O117" i="1"/>
  <c r="O119" i="1"/>
  <c r="O120" i="1"/>
  <c r="O115" i="1"/>
  <c r="O114" i="1"/>
  <c r="O118" i="1"/>
  <c r="N120" i="1"/>
  <c r="N74" i="1"/>
  <c r="P51" i="1"/>
  <c r="P72" i="1" s="1"/>
  <c r="R41" i="1"/>
  <c r="Q31" i="1"/>
  <c r="R61" i="1" s="1"/>
  <c r="P49" i="1"/>
  <c r="P70" i="1" s="1"/>
  <c r="P52" i="1"/>
  <c r="P73" i="1" s="1"/>
  <c r="Q29" i="1"/>
  <c r="R59" i="1" s="1"/>
  <c r="R39" i="1"/>
  <c r="P45" i="1"/>
  <c r="P66" i="1" s="1"/>
  <c r="R36" i="1"/>
  <c r="Q26" i="1"/>
  <c r="R56" i="1" s="1"/>
  <c r="Q28" i="1"/>
  <c r="R58" i="1" s="1"/>
  <c r="R38" i="1"/>
  <c r="R42" i="1"/>
  <c r="Q32" i="1"/>
  <c r="R62" i="1" s="1"/>
  <c r="P50" i="1"/>
  <c r="P71" i="1" s="1"/>
  <c r="R35" i="1"/>
  <c r="Q25" i="1"/>
  <c r="R55" i="1" s="1"/>
  <c r="Q30" i="1"/>
  <c r="R60" i="1" s="1"/>
  <c r="R40" i="1"/>
  <c r="P47" i="1"/>
  <c r="P68" i="1" s="1"/>
  <c r="O73" i="1"/>
  <c r="R37" i="1"/>
  <c r="Q27" i="1"/>
  <c r="R57" i="1" s="1"/>
  <c r="P46" i="1"/>
  <c r="P67" i="1" s="1"/>
  <c r="P48" i="1"/>
  <c r="P69" i="1" s="1"/>
  <c r="N122" i="1" l="1"/>
  <c r="P118" i="1"/>
  <c r="O121" i="1"/>
  <c r="P120" i="1"/>
  <c r="P114" i="1"/>
  <c r="P115" i="1"/>
  <c r="P119" i="1"/>
  <c r="P116" i="1"/>
  <c r="P117" i="1"/>
  <c r="P121" i="1"/>
  <c r="Q45" i="1"/>
  <c r="Q66" i="1" s="1"/>
  <c r="S35" i="1"/>
  <c r="R25" i="1"/>
  <c r="S55" i="1" s="1"/>
  <c r="S36" i="1"/>
  <c r="R26" i="1"/>
  <c r="S56" i="1" s="1"/>
  <c r="Q47" i="1"/>
  <c r="Q68" i="1" s="1"/>
  <c r="Q52" i="1"/>
  <c r="Q73" i="1" s="1"/>
  <c r="Q51" i="1"/>
  <c r="Q72" i="1" s="1"/>
  <c r="R28" i="1"/>
  <c r="S58" i="1" s="1"/>
  <c r="S38" i="1"/>
  <c r="S42" i="1"/>
  <c r="R32" i="1"/>
  <c r="S62" i="1" s="1"/>
  <c r="S41" i="1"/>
  <c r="R31" i="1"/>
  <c r="S61" i="1" s="1"/>
  <c r="Q48" i="1"/>
  <c r="Q69" i="1" s="1"/>
  <c r="Q46" i="1"/>
  <c r="Q67" i="1" s="1"/>
  <c r="S37" i="1"/>
  <c r="R27" i="1"/>
  <c r="S57" i="1" s="1"/>
  <c r="R30" i="1"/>
  <c r="S60" i="1" s="1"/>
  <c r="S40" i="1"/>
  <c r="O74" i="1"/>
  <c r="R29" i="1"/>
  <c r="S59" i="1" s="1"/>
  <c r="S39" i="1"/>
  <c r="Q50" i="1"/>
  <c r="Q71" i="1" s="1"/>
  <c r="Q49" i="1"/>
  <c r="Q70" i="1" s="1"/>
  <c r="P74" i="1"/>
  <c r="Q121" i="1" l="1"/>
  <c r="Q115" i="1"/>
  <c r="Q114" i="1"/>
  <c r="Q118" i="1"/>
  <c r="Q119" i="1"/>
  <c r="Q116" i="1"/>
  <c r="Q120" i="1"/>
  <c r="P122" i="1"/>
  <c r="O122" i="1"/>
  <c r="Q117" i="1"/>
  <c r="T36" i="1"/>
  <c r="S26" i="1"/>
  <c r="T56" i="1" s="1"/>
  <c r="T41" i="1"/>
  <c r="S31" i="1"/>
  <c r="T61" i="1" s="1"/>
  <c r="R47" i="1"/>
  <c r="R68" i="1" s="1"/>
  <c r="R52" i="1"/>
  <c r="R73" i="1" s="1"/>
  <c r="R45" i="1"/>
  <c r="R66" i="1" s="1"/>
  <c r="R51" i="1"/>
  <c r="R72" i="1" s="1"/>
  <c r="T39" i="1"/>
  <c r="S29" i="1"/>
  <c r="T59" i="1" s="1"/>
  <c r="S27" i="1"/>
  <c r="T57" i="1" s="1"/>
  <c r="T37" i="1"/>
  <c r="T42" i="1"/>
  <c r="S32" i="1"/>
  <c r="T62" i="1" s="1"/>
  <c r="T35" i="1"/>
  <c r="S25" i="1"/>
  <c r="T55" i="1" s="1"/>
  <c r="R50" i="1"/>
  <c r="R71" i="1" s="1"/>
  <c r="R49" i="1"/>
  <c r="R70" i="1" s="1"/>
  <c r="S28" i="1"/>
  <c r="T58" i="1" s="1"/>
  <c r="T38" i="1"/>
  <c r="Q74" i="1"/>
  <c r="R48" i="1"/>
  <c r="R69" i="1" s="1"/>
  <c r="S30" i="1"/>
  <c r="T60" i="1" s="1"/>
  <c r="T40" i="1"/>
  <c r="R46" i="1"/>
  <c r="R67" i="1" s="1"/>
  <c r="R121" i="1" l="1"/>
  <c r="R118" i="1"/>
  <c r="R116" i="1"/>
  <c r="R114" i="1"/>
  <c r="R115" i="1"/>
  <c r="R119" i="1"/>
  <c r="R117" i="1"/>
  <c r="R120" i="1"/>
  <c r="Q122" i="1"/>
  <c r="S50" i="1"/>
  <c r="S71" i="1" s="1"/>
  <c r="S48" i="1"/>
  <c r="S69" i="1" s="1"/>
  <c r="U37" i="1"/>
  <c r="T27" i="1"/>
  <c r="U57" i="1" s="1"/>
  <c r="U36" i="1"/>
  <c r="T26" i="1"/>
  <c r="U56" i="1" s="1"/>
  <c r="S47" i="1"/>
  <c r="S68" i="1" s="1"/>
  <c r="S49" i="1"/>
  <c r="S70" i="1" s="1"/>
  <c r="T29" i="1"/>
  <c r="U59" i="1" s="1"/>
  <c r="U39" i="1"/>
  <c r="U42" i="1"/>
  <c r="T32" i="1"/>
  <c r="U62" i="1" s="1"/>
  <c r="S46" i="1"/>
  <c r="S67" i="1" s="1"/>
  <c r="S45" i="1"/>
  <c r="S66" i="1" s="1"/>
  <c r="S51" i="1"/>
  <c r="S72" i="1" s="1"/>
  <c r="U35" i="1"/>
  <c r="T25" i="1"/>
  <c r="U55" i="1" s="1"/>
  <c r="U41" i="1"/>
  <c r="T31" i="1"/>
  <c r="U61" i="1" s="1"/>
  <c r="U40" i="1"/>
  <c r="T30" i="1"/>
  <c r="U60" i="1" s="1"/>
  <c r="T28" i="1"/>
  <c r="U58" i="1" s="1"/>
  <c r="U38" i="1"/>
  <c r="S52" i="1"/>
  <c r="S73" i="1" s="1"/>
  <c r="R74" i="1"/>
  <c r="S118" i="1" l="1"/>
  <c r="S117" i="1"/>
  <c r="S115" i="1"/>
  <c r="R122" i="1"/>
  <c r="S121" i="1"/>
  <c r="S114" i="1"/>
  <c r="S116" i="1"/>
  <c r="S119" i="1"/>
  <c r="S120" i="1"/>
  <c r="T45" i="1"/>
  <c r="T66" i="1" s="1"/>
  <c r="V42" i="1"/>
  <c r="U32" i="1"/>
  <c r="V62" i="1" s="1"/>
  <c r="S74" i="1"/>
  <c r="V39" i="1"/>
  <c r="U29" i="1"/>
  <c r="V59" i="1" s="1"/>
  <c r="V36" i="1"/>
  <c r="U26" i="1"/>
  <c r="V56" i="1" s="1"/>
  <c r="V41" i="1"/>
  <c r="U31" i="1"/>
  <c r="V61" i="1" s="1"/>
  <c r="V38" i="1"/>
  <c r="U28" i="1"/>
  <c r="V58" i="1" s="1"/>
  <c r="T49" i="1"/>
  <c r="T70" i="1" s="1"/>
  <c r="V37" i="1"/>
  <c r="U27" i="1"/>
  <c r="V57" i="1" s="1"/>
  <c r="U30" i="1"/>
  <c r="V60" i="1" s="1"/>
  <c r="V40" i="1"/>
  <c r="T52" i="1"/>
  <c r="T73" i="1" s="1"/>
  <c r="V35" i="1"/>
  <c r="U25" i="1"/>
  <c r="V55" i="1" s="1"/>
  <c r="T46" i="1"/>
  <c r="T67" i="1" s="1"/>
  <c r="T48" i="1"/>
  <c r="T69" i="1" s="1"/>
  <c r="T47" i="1"/>
  <c r="T68" i="1" s="1"/>
  <c r="T50" i="1"/>
  <c r="T71" i="1" s="1"/>
  <c r="T51" i="1"/>
  <c r="T72" i="1" s="1"/>
  <c r="T116" i="1" l="1"/>
  <c r="S122" i="1"/>
  <c r="T114" i="1"/>
  <c r="T117" i="1"/>
  <c r="T120" i="1"/>
  <c r="T121" i="1"/>
  <c r="T115" i="1"/>
  <c r="T119" i="1"/>
  <c r="T118" i="1"/>
  <c r="U47" i="1"/>
  <c r="U68" i="1" s="1"/>
  <c r="W36" i="1"/>
  <c r="V26" i="1"/>
  <c r="W56" i="1" s="1"/>
  <c r="W35" i="1"/>
  <c r="V25" i="1"/>
  <c r="W55" i="1" s="1"/>
  <c r="W39" i="1"/>
  <c r="V29" i="1"/>
  <c r="W59" i="1" s="1"/>
  <c r="T74" i="1"/>
  <c r="U45" i="1"/>
  <c r="U66" i="1" s="1"/>
  <c r="U48" i="1"/>
  <c r="U69" i="1" s="1"/>
  <c r="W40" i="1"/>
  <c r="V30" i="1"/>
  <c r="W60" i="1" s="1"/>
  <c r="U51" i="1"/>
  <c r="U72" i="1" s="1"/>
  <c r="U52" i="1"/>
  <c r="U73" i="1" s="1"/>
  <c r="U46" i="1"/>
  <c r="U67" i="1" s="1"/>
  <c r="W37" i="1"/>
  <c r="V27" i="1"/>
  <c r="W57" i="1" s="1"/>
  <c r="U49" i="1"/>
  <c r="U70" i="1" s="1"/>
  <c r="V28" i="1"/>
  <c r="W58" i="1" s="1"/>
  <c r="W38" i="1"/>
  <c r="U50" i="1"/>
  <c r="U71" i="1" s="1"/>
  <c r="W41" i="1"/>
  <c r="V31" i="1"/>
  <c r="W61" i="1" s="1"/>
  <c r="W42" i="1"/>
  <c r="V32" i="1"/>
  <c r="W62" i="1" s="1"/>
  <c r="U115" i="1" l="1"/>
  <c r="U121" i="1"/>
  <c r="T122" i="1"/>
  <c r="U117" i="1"/>
  <c r="U114" i="1"/>
  <c r="U116" i="1"/>
  <c r="U119" i="1"/>
  <c r="U120" i="1"/>
  <c r="U118" i="1"/>
  <c r="V51" i="1"/>
  <c r="V72" i="1" s="1"/>
  <c r="W30" i="1"/>
  <c r="X60" i="1" s="1"/>
  <c r="X40" i="1"/>
  <c r="V45" i="1"/>
  <c r="V66" i="1" s="1"/>
  <c r="X39" i="1"/>
  <c r="W29" i="1"/>
  <c r="X59" i="1" s="1"/>
  <c r="X35" i="1"/>
  <c r="W25" i="1"/>
  <c r="X55" i="1" s="1"/>
  <c r="X37" i="1"/>
  <c r="W27" i="1"/>
  <c r="X57" i="1" s="1"/>
  <c r="V46" i="1"/>
  <c r="V67" i="1" s="1"/>
  <c r="V47" i="1"/>
  <c r="V68" i="1" s="1"/>
  <c r="X41" i="1"/>
  <c r="W31" i="1"/>
  <c r="X61" i="1" s="1"/>
  <c r="W28" i="1"/>
  <c r="X58" i="1" s="1"/>
  <c r="X38" i="1"/>
  <c r="V48" i="1"/>
  <c r="V69" i="1" s="1"/>
  <c r="X36" i="1"/>
  <c r="W26" i="1"/>
  <c r="X56" i="1" s="1"/>
  <c r="V50" i="1"/>
  <c r="V71" i="1" s="1"/>
  <c r="V49" i="1"/>
  <c r="V70" i="1" s="1"/>
  <c r="V52" i="1"/>
  <c r="V73" i="1" s="1"/>
  <c r="U74" i="1"/>
  <c r="X42" i="1"/>
  <c r="W32" i="1"/>
  <c r="X62" i="1" s="1"/>
  <c r="V117" i="1" l="1"/>
  <c r="V119" i="1"/>
  <c r="U122" i="1"/>
  <c r="V116" i="1"/>
  <c r="V118" i="1"/>
  <c r="V120" i="1"/>
  <c r="V121" i="1"/>
  <c r="V115" i="1"/>
  <c r="V114" i="1"/>
  <c r="Y35" i="1"/>
  <c r="X25" i="1"/>
  <c r="Y55" i="1" s="1"/>
  <c r="W49" i="1"/>
  <c r="W70" i="1" s="1"/>
  <c r="X30" i="1"/>
  <c r="Y60" i="1" s="1"/>
  <c r="Y40" i="1"/>
  <c r="Y41" i="1"/>
  <c r="X31" i="1"/>
  <c r="Y61" i="1" s="1"/>
  <c r="Y39" i="1"/>
  <c r="X29" i="1"/>
  <c r="Y59" i="1" s="1"/>
  <c r="X28" i="1"/>
  <c r="Y58" i="1" s="1"/>
  <c r="Y38" i="1"/>
  <c r="W48" i="1"/>
  <c r="W69" i="1" s="1"/>
  <c r="X27" i="1"/>
  <c r="Y57" i="1" s="1"/>
  <c r="Y37" i="1"/>
  <c r="W50" i="1"/>
  <c r="W71" i="1" s="1"/>
  <c r="W46" i="1"/>
  <c r="W67" i="1" s="1"/>
  <c r="Y36" i="1"/>
  <c r="X26" i="1"/>
  <c r="Y56" i="1" s="1"/>
  <c r="W47" i="1"/>
  <c r="W68" i="1" s="1"/>
  <c r="W52" i="1"/>
  <c r="W73" i="1" s="1"/>
  <c r="Y42" i="1"/>
  <c r="X32" i="1"/>
  <c r="Y62" i="1" s="1"/>
  <c r="W51" i="1"/>
  <c r="W72" i="1" s="1"/>
  <c r="W45" i="1"/>
  <c r="W66" i="1" s="1"/>
  <c r="V74" i="1"/>
  <c r="W115" i="1" l="1"/>
  <c r="W121" i="1"/>
  <c r="V122" i="1"/>
  <c r="W117" i="1"/>
  <c r="W118" i="1"/>
  <c r="W119" i="1"/>
  <c r="W114" i="1"/>
  <c r="W116" i="1"/>
  <c r="W120" i="1"/>
  <c r="X51" i="1"/>
  <c r="X72" i="1" s="1"/>
  <c r="Y30" i="1"/>
  <c r="Z60" i="1" s="1"/>
  <c r="Z40" i="1"/>
  <c r="Z36" i="1"/>
  <c r="Y26" i="1"/>
  <c r="Z56" i="1" s="1"/>
  <c r="X50" i="1"/>
  <c r="X71" i="1" s="1"/>
  <c r="W74" i="1"/>
  <c r="X47" i="1"/>
  <c r="X68" i="1" s="1"/>
  <c r="X52" i="1"/>
  <c r="X73" i="1" s="1"/>
  <c r="Z38" i="1"/>
  <c r="Y28" i="1"/>
  <c r="Z58" i="1" s="1"/>
  <c r="Z37" i="1"/>
  <c r="Y27" i="1"/>
  <c r="Z57" i="1" s="1"/>
  <c r="X46" i="1"/>
  <c r="X67" i="1" s="1"/>
  <c r="Z42" i="1"/>
  <c r="Y32" i="1"/>
  <c r="Z62" i="1" s="1"/>
  <c r="X48" i="1"/>
  <c r="X69" i="1" s="1"/>
  <c r="X49" i="1"/>
  <c r="X70" i="1" s="1"/>
  <c r="X45" i="1"/>
  <c r="X66" i="1" s="1"/>
  <c r="Z41" i="1"/>
  <c r="Y31" i="1"/>
  <c r="Z61" i="1" s="1"/>
  <c r="Z39" i="1"/>
  <c r="Y29" i="1"/>
  <c r="Z59" i="1" s="1"/>
  <c r="Z35" i="1"/>
  <c r="Y25" i="1"/>
  <c r="Z55" i="1" s="1"/>
  <c r="X114" i="1" l="1"/>
  <c r="X120" i="1"/>
  <c r="W122" i="1"/>
  <c r="X121" i="1"/>
  <c r="X115" i="1"/>
  <c r="X116" i="1"/>
  <c r="X118" i="1"/>
  <c r="X119" i="1"/>
  <c r="X117" i="1"/>
  <c r="AA37" i="1"/>
  <c r="Z27" i="1"/>
  <c r="AA57" i="1" s="1"/>
  <c r="Y49" i="1"/>
  <c r="Y70" i="1" s="1"/>
  <c r="AA39" i="1"/>
  <c r="Z29" i="1"/>
  <c r="AA59" i="1" s="1"/>
  <c r="AA38" i="1"/>
  <c r="Z28" i="1"/>
  <c r="AA58" i="1" s="1"/>
  <c r="Y45" i="1"/>
  <c r="Y66" i="1" s="1"/>
  <c r="Y47" i="1"/>
  <c r="Y68" i="1" s="1"/>
  <c r="AA35" i="1"/>
  <c r="Z25" i="1"/>
  <c r="AA55" i="1" s="1"/>
  <c r="Y48" i="1"/>
  <c r="Y69" i="1" s="1"/>
  <c r="Y51" i="1"/>
  <c r="Y72" i="1" s="1"/>
  <c r="Y52" i="1"/>
  <c r="Y73" i="1" s="1"/>
  <c r="AA41" i="1"/>
  <c r="Z31" i="1"/>
  <c r="AA61" i="1" s="1"/>
  <c r="AA42" i="1"/>
  <c r="Z32" i="1"/>
  <c r="AA62" i="1" s="1"/>
  <c r="Z30" i="1"/>
  <c r="AA60" i="1" s="1"/>
  <c r="AA40" i="1"/>
  <c r="Y46" i="1"/>
  <c r="Y67" i="1" s="1"/>
  <c r="AA36" i="1"/>
  <c r="Z26" i="1"/>
  <c r="AA56" i="1" s="1"/>
  <c r="X74" i="1"/>
  <c r="Y50" i="1"/>
  <c r="Y71" i="1" s="1"/>
  <c r="Y115" i="1" l="1"/>
  <c r="Y118" i="1"/>
  <c r="Y121" i="1"/>
  <c r="Y114" i="1"/>
  <c r="Y117" i="1"/>
  <c r="Y116" i="1"/>
  <c r="Y120" i="1"/>
  <c r="Y119" i="1"/>
  <c r="X122" i="1"/>
  <c r="AB37" i="1"/>
  <c r="AA27" i="1"/>
  <c r="AB57" i="1" s="1"/>
  <c r="Z52" i="1"/>
  <c r="Z48" i="1"/>
  <c r="Z69" i="1" s="1"/>
  <c r="AA30" i="1"/>
  <c r="AB60" i="1" s="1"/>
  <c r="AB40" i="1"/>
  <c r="Y74" i="1"/>
  <c r="Z46" i="1"/>
  <c r="Z67" i="1" s="1"/>
  <c r="Z51" i="1"/>
  <c r="Z72" i="1" s="1"/>
  <c r="Z49" i="1"/>
  <c r="Z70" i="1" s="1"/>
  <c r="AB35" i="1"/>
  <c r="AA25" i="1"/>
  <c r="AB55" i="1" s="1"/>
  <c r="Z47" i="1"/>
  <c r="Z68" i="1" s="1"/>
  <c r="Z50" i="1"/>
  <c r="Z71" i="1" s="1"/>
  <c r="AB42" i="1"/>
  <c r="AA32" i="1"/>
  <c r="AB62" i="1" s="1"/>
  <c r="AB38" i="1"/>
  <c r="AA28" i="1"/>
  <c r="AB58" i="1" s="1"/>
  <c r="Z45" i="1"/>
  <c r="Z66" i="1" s="1"/>
  <c r="AB36" i="1"/>
  <c r="AA26" i="1"/>
  <c r="AB56" i="1" s="1"/>
  <c r="AB41" i="1"/>
  <c r="AA31" i="1"/>
  <c r="AB61" i="1" s="1"/>
  <c r="AB39" i="1"/>
  <c r="AA29" i="1"/>
  <c r="AB59" i="1" s="1"/>
  <c r="Z120" i="1" l="1"/>
  <c r="Z114" i="1"/>
  <c r="Z115" i="1"/>
  <c r="Y122" i="1"/>
  <c r="Z118" i="1"/>
  <c r="Z119" i="1"/>
  <c r="Z117" i="1"/>
  <c r="Z116" i="1"/>
  <c r="AA49" i="1"/>
  <c r="AA70" i="1" s="1"/>
  <c r="AA45" i="1"/>
  <c r="AA66" i="1" s="1"/>
  <c r="AC39" i="1"/>
  <c r="AB29" i="1"/>
  <c r="AC59" i="1" s="1"/>
  <c r="AC35" i="1"/>
  <c r="AB25" i="1"/>
  <c r="AC55" i="1" s="1"/>
  <c r="AC41" i="1"/>
  <c r="AB31" i="1"/>
  <c r="AC61" i="1" s="1"/>
  <c r="AC37" i="1"/>
  <c r="AB27" i="1"/>
  <c r="AC57" i="1" s="1"/>
  <c r="AB30" i="1"/>
  <c r="AC60" i="1" s="1"/>
  <c r="AC40" i="1"/>
  <c r="AA50" i="1"/>
  <c r="AA71" i="1" s="1"/>
  <c r="AC36" i="1"/>
  <c r="AB26" i="1"/>
  <c r="AC56" i="1" s="1"/>
  <c r="Z73" i="1"/>
  <c r="AA48" i="1"/>
  <c r="AA69" i="1" s="1"/>
  <c r="AA47" i="1"/>
  <c r="AA68" i="1" s="1"/>
  <c r="AC38" i="1"/>
  <c r="AB28" i="1"/>
  <c r="AC58" i="1" s="1"/>
  <c r="AA51" i="1"/>
  <c r="AA52" i="1"/>
  <c r="AC42" i="1"/>
  <c r="AB32" i="1"/>
  <c r="AC62" i="1" s="1"/>
  <c r="AA46" i="1"/>
  <c r="AA67" i="1" s="1"/>
  <c r="AA119" i="1" l="1"/>
  <c r="AA116" i="1"/>
  <c r="AA117" i="1"/>
  <c r="AA114" i="1"/>
  <c r="Z121" i="1"/>
  <c r="AA115" i="1"/>
  <c r="AA118" i="1"/>
  <c r="B69" i="1"/>
  <c r="B70" i="1"/>
  <c r="AD35" i="1"/>
  <c r="AC25" i="1"/>
  <c r="AD55" i="1" s="1"/>
  <c r="AD36" i="1"/>
  <c r="AC26" i="1"/>
  <c r="AD56" i="1" s="1"/>
  <c r="AB45" i="1"/>
  <c r="AB66" i="1" s="1"/>
  <c r="AD40" i="1"/>
  <c r="AC30" i="1"/>
  <c r="AD60" i="1" s="1"/>
  <c r="AB49" i="1"/>
  <c r="AB70" i="1" s="1"/>
  <c r="AA72" i="1"/>
  <c r="AD39" i="1"/>
  <c r="AC29" i="1"/>
  <c r="AD59" i="1" s="1"/>
  <c r="B68" i="1"/>
  <c r="B71" i="1"/>
  <c r="AB50" i="1"/>
  <c r="AB71" i="1" s="1"/>
  <c r="B67" i="1"/>
  <c r="AB48" i="1"/>
  <c r="AB69" i="1" s="1"/>
  <c r="AB47" i="1"/>
  <c r="AB68" i="1" s="1"/>
  <c r="B66" i="1"/>
  <c r="AD42" i="1"/>
  <c r="AC32" i="1"/>
  <c r="AD62" i="1" s="1"/>
  <c r="AD41" i="1"/>
  <c r="AC31" i="1"/>
  <c r="AD61" i="1" s="1"/>
  <c r="AA73" i="1"/>
  <c r="AD38" i="1"/>
  <c r="AC28" i="1"/>
  <c r="AD58" i="1" s="1"/>
  <c r="Z74" i="1"/>
  <c r="AD37" i="1"/>
  <c r="AC27" i="1"/>
  <c r="AD57" i="1" s="1"/>
  <c r="AB52" i="1"/>
  <c r="AB73" i="1" s="1"/>
  <c r="AB46" i="1"/>
  <c r="AB67" i="1" s="1"/>
  <c r="AB51" i="1"/>
  <c r="AB119" i="1" l="1"/>
  <c r="AB118" i="1"/>
  <c r="AB115" i="1"/>
  <c r="Z122" i="1"/>
  <c r="AB114" i="1"/>
  <c r="AB116" i="1"/>
  <c r="AA121" i="1"/>
  <c r="AB121" i="1"/>
  <c r="AB117" i="1"/>
  <c r="AA120" i="1"/>
  <c r="AA74" i="1"/>
  <c r="AC47" i="1"/>
  <c r="AC68" i="1" s="1"/>
  <c r="AE41" i="1"/>
  <c r="AE31" i="1" s="1"/>
  <c r="AD31" i="1"/>
  <c r="AE61" i="1" s="1"/>
  <c r="AC50" i="1"/>
  <c r="AC71" i="1" s="1"/>
  <c r="AE42" i="1"/>
  <c r="AE32" i="1" s="1"/>
  <c r="AD32" i="1"/>
  <c r="AE62" i="1" s="1"/>
  <c r="AE37" i="1"/>
  <c r="AE27" i="1" s="1"/>
  <c r="AD27" i="1"/>
  <c r="AE57" i="1" s="1"/>
  <c r="AD30" i="1"/>
  <c r="AE60" i="1" s="1"/>
  <c r="AE40" i="1"/>
  <c r="AE30" i="1" s="1"/>
  <c r="AC49" i="1"/>
  <c r="AC70" i="1" s="1"/>
  <c r="AC48" i="1"/>
  <c r="AC69" i="1" s="1"/>
  <c r="AE39" i="1"/>
  <c r="AE29" i="1" s="1"/>
  <c r="AD29" i="1"/>
  <c r="AE59" i="1" s="1"/>
  <c r="B73" i="1"/>
  <c r="AC52" i="1"/>
  <c r="AB72" i="1"/>
  <c r="AD28" i="1"/>
  <c r="AE58" i="1" s="1"/>
  <c r="AE38" i="1"/>
  <c r="AE28" i="1" s="1"/>
  <c r="B72" i="1"/>
  <c r="AC46" i="1"/>
  <c r="AC67" i="1" s="1"/>
  <c r="AE36" i="1"/>
  <c r="AE26" i="1" s="1"/>
  <c r="AD26" i="1"/>
  <c r="AE56" i="1" s="1"/>
  <c r="AC45" i="1"/>
  <c r="AC66" i="1" s="1"/>
  <c r="AC51" i="1"/>
  <c r="AC72" i="1" s="1"/>
  <c r="AE35" i="1"/>
  <c r="AE25" i="1" s="1"/>
  <c r="AD25" i="1"/>
  <c r="AE55" i="1" s="1"/>
  <c r="AB120" i="1" l="1"/>
  <c r="AC120" i="1"/>
  <c r="AC116" i="1"/>
  <c r="AC117" i="1"/>
  <c r="AC119" i="1"/>
  <c r="AC115" i="1"/>
  <c r="AA122" i="1"/>
  <c r="AC114" i="1"/>
  <c r="AC118" i="1"/>
  <c r="AE46" i="1"/>
  <c r="AE48" i="1"/>
  <c r="AE50" i="1"/>
  <c r="AE52" i="1"/>
  <c r="AE51" i="1"/>
  <c r="AE49" i="1"/>
  <c r="AE45" i="1"/>
  <c r="AE47" i="1"/>
  <c r="B74" i="1"/>
  <c r="AD49" i="1"/>
  <c r="AD70" i="1" s="1"/>
  <c r="AD47" i="1"/>
  <c r="AD68" i="1" s="1"/>
  <c r="AD51" i="1"/>
  <c r="AD50" i="1"/>
  <c r="AD71" i="1" s="1"/>
  <c r="AD48" i="1"/>
  <c r="AD69" i="1" s="1"/>
  <c r="AD46" i="1"/>
  <c r="AD67" i="1" s="1"/>
  <c r="AB74" i="1"/>
  <c r="AD45" i="1"/>
  <c r="AD66" i="1" s="1"/>
  <c r="AC73" i="1"/>
  <c r="AD52" i="1"/>
  <c r="AD73" i="1" s="1"/>
  <c r="AD116" i="1" l="1"/>
  <c r="AD121" i="1"/>
  <c r="AD119" i="1"/>
  <c r="AD115" i="1"/>
  <c r="AD118" i="1"/>
  <c r="AC121" i="1"/>
  <c r="AD117" i="1"/>
  <c r="AD114" i="1"/>
  <c r="AB122" i="1"/>
  <c r="AE69" i="1"/>
  <c r="AE67" i="1"/>
  <c r="AE73" i="1"/>
  <c r="AE71" i="1"/>
  <c r="AE72" i="1"/>
  <c r="AE70" i="1"/>
  <c r="AE68" i="1"/>
  <c r="AE66" i="1"/>
  <c r="AD72" i="1"/>
  <c r="AC74" i="1"/>
  <c r="AE120" i="1" l="1"/>
  <c r="AE119" i="1"/>
  <c r="AE115" i="1"/>
  <c r="AE117" i="1"/>
  <c r="AE116" i="1"/>
  <c r="AE121" i="1"/>
  <c r="AC122" i="1"/>
  <c r="AD120" i="1"/>
  <c r="AE114" i="1"/>
  <c r="AE118" i="1"/>
  <c r="AE74" i="1"/>
  <c r="AD74" i="1"/>
  <c r="AE122" i="1" l="1"/>
  <c r="AD122" i="1"/>
  <c r="L101" i="1" l="1"/>
  <c r="L112" i="1" s="1"/>
  <c r="L134" i="1" s="1"/>
  <c r="L145" i="1" s="1"/>
  <c r="X100" i="1" l="1"/>
  <c r="X111" i="1" s="1"/>
  <c r="X133" i="1" s="1"/>
  <c r="X144" i="1" s="1"/>
  <c r="Q100" i="1"/>
  <c r="Q111" i="1" s="1"/>
  <c r="Q133" i="1" s="1"/>
  <c r="Q144" i="1" s="1"/>
  <c r="P99" i="1"/>
  <c r="P110" i="1" s="1"/>
  <c r="P132" i="1" s="1"/>
  <c r="P143" i="1" s="1"/>
  <c r="T92" i="1"/>
  <c r="T103" i="1" s="1"/>
  <c r="T125" i="1" s="1"/>
  <c r="T136" i="1" s="1"/>
  <c r="AA96" i="1"/>
  <c r="AA107" i="1" s="1"/>
  <c r="AA129" i="1" s="1"/>
  <c r="AA140" i="1" s="1"/>
  <c r="Q95" i="1"/>
  <c r="Q106" i="1" s="1"/>
  <c r="Q128" i="1" s="1"/>
  <c r="Q139" i="1" s="1"/>
  <c r="V100" i="1"/>
  <c r="V111" i="1" s="1"/>
  <c r="V133" i="1" s="1"/>
  <c r="V144" i="1" s="1"/>
  <c r="AC92" i="1"/>
  <c r="AC103" i="1" s="1"/>
  <c r="AC125" i="1" s="1"/>
  <c r="AC136" i="1" s="1"/>
  <c r="V95" i="1"/>
  <c r="V106" i="1" s="1"/>
  <c r="V128" i="1" s="1"/>
  <c r="V139" i="1" s="1"/>
  <c r="O96" i="1"/>
  <c r="O107" i="1" s="1"/>
  <c r="O129" i="1" s="1"/>
  <c r="O140" i="1" s="1"/>
  <c r="AA99" i="1"/>
  <c r="AA110" i="1" s="1"/>
  <c r="AA132" i="1" s="1"/>
  <c r="AA143" i="1" s="1"/>
  <c r="S92" i="1"/>
  <c r="S103" i="1" s="1"/>
  <c r="S125" i="1" s="1"/>
  <c r="S136" i="1" s="1"/>
  <c r="AE92" i="1"/>
  <c r="AE103" i="1" s="1"/>
  <c r="AE125" i="1" s="1"/>
  <c r="AE136" i="1" s="1"/>
  <c r="X96" i="1"/>
  <c r="X107" i="1" s="1"/>
  <c r="X129" i="1" s="1"/>
  <c r="X140" i="1" s="1"/>
  <c r="AD95" i="1"/>
  <c r="AD106" i="1" s="1"/>
  <c r="AD128" i="1" s="1"/>
  <c r="AD139" i="1" s="1"/>
  <c r="AB94" i="1"/>
  <c r="AB105" i="1" s="1"/>
  <c r="AB127" i="1" s="1"/>
  <c r="AB138" i="1" s="1"/>
  <c r="U94" i="1"/>
  <c r="U105" i="1" s="1"/>
  <c r="U127" i="1" s="1"/>
  <c r="U138" i="1" s="1"/>
  <c r="N92" i="1"/>
  <c r="N103" i="1" s="1"/>
  <c r="N125" i="1" s="1"/>
  <c r="N136" i="1" s="1"/>
  <c r="Z97" i="1"/>
  <c r="Z108" i="1" s="1"/>
  <c r="Z130" i="1" s="1"/>
  <c r="Z141" i="1" s="1"/>
  <c r="R98" i="1"/>
  <c r="R109" i="1" s="1"/>
  <c r="R131" i="1" s="1"/>
  <c r="R142" i="1" s="1"/>
  <c r="AE100" i="1"/>
  <c r="AE111" i="1" s="1"/>
  <c r="AE133" i="1" s="1"/>
  <c r="AE144" i="1" s="1"/>
  <c r="AC100" i="1"/>
  <c r="AC111" i="1" s="1"/>
  <c r="AC133" i="1" s="1"/>
  <c r="AC144" i="1" s="1"/>
  <c r="AC99" i="1"/>
  <c r="AC110" i="1" s="1"/>
  <c r="AC132" i="1" s="1"/>
  <c r="AC143" i="1" s="1"/>
  <c r="AC93" i="1"/>
  <c r="AC104" i="1" s="1"/>
  <c r="AC126" i="1" s="1"/>
  <c r="AC137" i="1" s="1"/>
  <c r="Z100" i="1"/>
  <c r="Z111" i="1" s="1"/>
  <c r="Z133" i="1" s="1"/>
  <c r="Z144" i="1" s="1"/>
  <c r="AA93" i="1"/>
  <c r="AA104" i="1" s="1"/>
  <c r="AA126" i="1" s="1"/>
  <c r="AA137" i="1" s="1"/>
  <c r="Z94" i="1"/>
  <c r="Z105" i="1" s="1"/>
  <c r="Z127" i="1" s="1"/>
  <c r="Z138" i="1" s="1"/>
  <c r="Y95" i="1"/>
  <c r="Y106" i="1" s="1"/>
  <c r="Y128" i="1" s="1"/>
  <c r="Y139" i="1" s="1"/>
  <c r="X97" i="1"/>
  <c r="X108" i="1" s="1"/>
  <c r="X130" i="1" s="1"/>
  <c r="X141" i="1" s="1"/>
  <c r="W97" i="1"/>
  <c r="W108" i="1" s="1"/>
  <c r="W130" i="1" s="1"/>
  <c r="W141" i="1" s="1"/>
  <c r="W95" i="1"/>
  <c r="W106" i="1" s="1"/>
  <c r="W128" i="1" s="1"/>
  <c r="W139" i="1" s="1"/>
  <c r="V97" i="1"/>
  <c r="V108" i="1" s="1"/>
  <c r="V130" i="1" s="1"/>
  <c r="V141" i="1" s="1"/>
  <c r="U97" i="1"/>
  <c r="U108" i="1" s="1"/>
  <c r="U130" i="1" s="1"/>
  <c r="U141" i="1" s="1"/>
  <c r="T95" i="1"/>
  <c r="T106" i="1" s="1"/>
  <c r="T128" i="1" s="1"/>
  <c r="T139" i="1" s="1"/>
  <c r="S99" i="1"/>
  <c r="S110" i="1" s="1"/>
  <c r="S132" i="1" s="1"/>
  <c r="S143" i="1" s="1"/>
  <c r="R94" i="1"/>
  <c r="R105" i="1" s="1"/>
  <c r="R127" i="1" s="1"/>
  <c r="R138" i="1" s="1"/>
  <c r="Q93" i="1"/>
  <c r="Q104" i="1" s="1"/>
  <c r="Q126" i="1" s="1"/>
  <c r="Q137" i="1" s="1"/>
  <c r="O99" i="1"/>
  <c r="O110" i="1" s="1"/>
  <c r="O132" i="1" s="1"/>
  <c r="O143" i="1" s="1"/>
  <c r="P98" i="1"/>
  <c r="P109" i="1" s="1"/>
  <c r="P131" i="1" s="1"/>
  <c r="P142" i="1" s="1"/>
  <c r="O92" i="1"/>
  <c r="O103" i="1" s="1"/>
  <c r="O125" i="1" s="1"/>
  <c r="O136" i="1" s="1"/>
  <c r="N94" i="1"/>
  <c r="N105" i="1" s="1"/>
  <c r="N127" i="1" s="1"/>
  <c r="N138" i="1" s="1"/>
  <c r="M97" i="1"/>
  <c r="M108" i="1" s="1"/>
  <c r="M130" i="1" s="1"/>
  <c r="M141" i="1" s="1"/>
  <c r="L97" i="1"/>
  <c r="L108" i="1" s="1"/>
  <c r="L130" i="1" s="1"/>
  <c r="L141" i="1" s="1"/>
  <c r="K95" i="1"/>
  <c r="K106" i="1" s="1"/>
  <c r="K128" i="1" s="1"/>
  <c r="K139" i="1" s="1"/>
  <c r="J97" i="1"/>
  <c r="J108" i="1" s="1"/>
  <c r="J130" i="1" s="1"/>
  <c r="J141" i="1" s="1"/>
  <c r="P101" i="1"/>
  <c r="P112" i="1" s="1"/>
  <c r="P134" i="1" s="1"/>
  <c r="P145" i="1" s="1"/>
  <c r="AE99" i="1"/>
  <c r="AE110" i="1" s="1"/>
  <c r="AE132" i="1" s="1"/>
  <c r="AE143" i="1" s="1"/>
  <c r="AD96" i="1"/>
  <c r="AD107" i="1" s="1"/>
  <c r="AD129" i="1" s="1"/>
  <c r="AD140" i="1" s="1"/>
  <c r="AB92" i="1"/>
  <c r="AB103" i="1" s="1"/>
  <c r="AB125" i="1" s="1"/>
  <c r="AB136" i="1" s="1"/>
  <c r="Z93" i="1"/>
  <c r="Z104" i="1" s="1"/>
  <c r="Z126" i="1" s="1"/>
  <c r="Z137" i="1" s="1"/>
  <c r="X93" i="1"/>
  <c r="X104" i="1" s="1"/>
  <c r="X126" i="1" s="1"/>
  <c r="X137" i="1" s="1"/>
  <c r="V92" i="1"/>
  <c r="V103" i="1" s="1"/>
  <c r="V125" i="1" s="1"/>
  <c r="V136" i="1" s="1"/>
  <c r="U95" i="1"/>
  <c r="U106" i="1" s="1"/>
  <c r="U128" i="1" s="1"/>
  <c r="U139" i="1" s="1"/>
  <c r="R100" i="1"/>
  <c r="R111" i="1" s="1"/>
  <c r="R133" i="1" s="1"/>
  <c r="R144" i="1" s="1"/>
  <c r="O100" i="1"/>
  <c r="O111" i="1" s="1"/>
  <c r="O133" i="1" s="1"/>
  <c r="O144" i="1" s="1"/>
  <c r="N100" i="1"/>
  <c r="N111" i="1" s="1"/>
  <c r="N133" i="1" s="1"/>
  <c r="N144" i="1" s="1"/>
  <c r="M92" i="1"/>
  <c r="M103" i="1" s="1"/>
  <c r="M125" i="1" s="1"/>
  <c r="M136" i="1" s="1"/>
  <c r="K96" i="1"/>
  <c r="K107" i="1" s="1"/>
  <c r="K129" i="1" s="1"/>
  <c r="K140" i="1" s="1"/>
  <c r="N101" i="1"/>
  <c r="N112" i="1" s="1"/>
  <c r="N134" i="1" s="1"/>
  <c r="N145" i="1" s="1"/>
  <c r="AE95" i="1"/>
  <c r="AE106" i="1" s="1"/>
  <c r="AE128" i="1" s="1"/>
  <c r="AE139" i="1" s="1"/>
  <c r="AE93" i="1"/>
  <c r="AE104" i="1" s="1"/>
  <c r="AE126" i="1" s="1"/>
  <c r="AE137" i="1" s="1"/>
  <c r="AC95" i="1"/>
  <c r="AC106" i="1" s="1"/>
  <c r="AC128" i="1" s="1"/>
  <c r="AC139" i="1" s="1"/>
  <c r="AA95" i="1"/>
  <c r="AA106" i="1" s="1"/>
  <c r="AA128" i="1" s="1"/>
  <c r="AA139" i="1" s="1"/>
  <c r="Y97" i="1"/>
  <c r="Y108" i="1" s="1"/>
  <c r="Y130" i="1" s="1"/>
  <c r="Y141" i="1" s="1"/>
  <c r="X92" i="1"/>
  <c r="X103" i="1" s="1"/>
  <c r="X125" i="1" s="1"/>
  <c r="X136" i="1" s="1"/>
  <c r="V93" i="1"/>
  <c r="V104" i="1" s="1"/>
  <c r="V126" i="1" s="1"/>
  <c r="V137" i="1" s="1"/>
  <c r="U96" i="1"/>
  <c r="U107" i="1" s="1"/>
  <c r="U129" i="1" s="1"/>
  <c r="U140" i="1" s="1"/>
  <c r="S96" i="1"/>
  <c r="S107" i="1" s="1"/>
  <c r="S129" i="1" s="1"/>
  <c r="S140" i="1" s="1"/>
  <c r="Q92" i="1"/>
  <c r="Q103" i="1" s="1"/>
  <c r="Q125" i="1" s="1"/>
  <c r="Q136" i="1" s="1"/>
  <c r="O94" i="1"/>
  <c r="O105" i="1" s="1"/>
  <c r="O127" i="1" s="1"/>
  <c r="O138" i="1" s="1"/>
  <c r="M96" i="1"/>
  <c r="M107" i="1" s="1"/>
  <c r="M129" i="1" s="1"/>
  <c r="M140" i="1" s="1"/>
  <c r="L93" i="1"/>
  <c r="L104" i="1" s="1"/>
  <c r="L126" i="1" s="1"/>
  <c r="L137" i="1" s="1"/>
  <c r="AE101" i="1"/>
  <c r="AE112" i="1" s="1"/>
  <c r="AE134" i="1" s="1"/>
  <c r="AE145" i="1" s="1"/>
  <c r="AE98" i="1"/>
  <c r="AE109" i="1" s="1"/>
  <c r="AE131" i="1" s="1"/>
  <c r="AE142" i="1" s="1"/>
  <c r="AB100" i="1"/>
  <c r="AB111" i="1" s="1"/>
  <c r="AB133" i="1" s="1"/>
  <c r="AB144" i="1" s="1"/>
  <c r="AD92" i="1"/>
  <c r="AD103" i="1" s="1"/>
  <c r="AD125" i="1" s="1"/>
  <c r="AD136" i="1" s="1"/>
  <c r="AB98" i="1"/>
  <c r="AB109" i="1" s="1"/>
  <c r="AB131" i="1" s="1"/>
  <c r="AB142" i="1" s="1"/>
  <c r="AA98" i="1"/>
  <c r="AA109" i="1" s="1"/>
  <c r="AA131" i="1" s="1"/>
  <c r="AA142" i="1" s="1"/>
  <c r="AA94" i="1"/>
  <c r="AA105" i="1" s="1"/>
  <c r="AA127" i="1" s="1"/>
  <c r="AA138" i="1" s="1"/>
  <c r="Y100" i="1"/>
  <c r="Y111" i="1" s="1"/>
  <c r="Y133" i="1" s="1"/>
  <c r="Y144" i="1" s="1"/>
  <c r="Y93" i="1"/>
  <c r="Y104" i="1" s="1"/>
  <c r="Y126" i="1" s="1"/>
  <c r="Y137" i="1" s="1"/>
  <c r="X98" i="1"/>
  <c r="X109" i="1" s="1"/>
  <c r="X131" i="1" s="1"/>
  <c r="X142" i="1" s="1"/>
  <c r="W93" i="1"/>
  <c r="W104" i="1" s="1"/>
  <c r="W126" i="1" s="1"/>
  <c r="W137" i="1" s="1"/>
  <c r="V99" i="1"/>
  <c r="V110" i="1" s="1"/>
  <c r="V132" i="1" s="1"/>
  <c r="V143" i="1" s="1"/>
  <c r="U99" i="1"/>
  <c r="U110" i="1" s="1"/>
  <c r="U132" i="1" s="1"/>
  <c r="U143" i="1" s="1"/>
  <c r="S100" i="1"/>
  <c r="S111" i="1" s="1"/>
  <c r="S133" i="1" s="1"/>
  <c r="S144" i="1" s="1"/>
  <c r="T96" i="1"/>
  <c r="T107" i="1" s="1"/>
  <c r="T129" i="1" s="1"/>
  <c r="T140" i="1" s="1"/>
  <c r="S98" i="1"/>
  <c r="S109" i="1" s="1"/>
  <c r="S131" i="1" s="1"/>
  <c r="S142" i="1" s="1"/>
  <c r="R96" i="1"/>
  <c r="R107" i="1" s="1"/>
  <c r="R129" i="1" s="1"/>
  <c r="R140" i="1" s="1"/>
  <c r="P100" i="1"/>
  <c r="P111" i="1" s="1"/>
  <c r="P133" i="1" s="1"/>
  <c r="P144" i="1" s="1"/>
  <c r="P94" i="1"/>
  <c r="P105" i="1" s="1"/>
  <c r="P127" i="1" s="1"/>
  <c r="P138" i="1" s="1"/>
  <c r="N98" i="1"/>
  <c r="N109" i="1" s="1"/>
  <c r="N131" i="1" s="1"/>
  <c r="N142" i="1" s="1"/>
  <c r="N96" i="1"/>
  <c r="N107" i="1" s="1"/>
  <c r="N129" i="1" s="1"/>
  <c r="N140" i="1" s="1"/>
  <c r="L100" i="1"/>
  <c r="L111" i="1" s="1"/>
  <c r="L133" i="1" s="1"/>
  <c r="L144" i="1" s="1"/>
  <c r="M94" i="1"/>
  <c r="M105" i="1" s="1"/>
  <c r="M127" i="1" s="1"/>
  <c r="M138" i="1" s="1"/>
  <c r="L99" i="1"/>
  <c r="L110" i="1" s="1"/>
  <c r="L132" i="1" s="1"/>
  <c r="L143" i="1" s="1"/>
  <c r="J96" i="1"/>
  <c r="J107" i="1" s="1"/>
  <c r="J129" i="1" s="1"/>
  <c r="J140" i="1" s="1"/>
  <c r="Y101" i="1"/>
  <c r="Y112" i="1" s="1"/>
  <c r="Y134" i="1" s="1"/>
  <c r="Y145" i="1" s="1"/>
  <c r="K101" i="1"/>
  <c r="K112" i="1" s="1"/>
  <c r="K134" i="1" s="1"/>
  <c r="K145" i="1" s="1"/>
  <c r="AE97" i="1"/>
  <c r="AE108" i="1" s="1"/>
  <c r="AE130" i="1" s="1"/>
  <c r="AE141" i="1" s="1"/>
  <c r="AC98" i="1"/>
  <c r="AC109" i="1" s="1"/>
  <c r="AC131" i="1" s="1"/>
  <c r="AC142" i="1" s="1"/>
  <c r="AA92" i="1"/>
  <c r="AA103" i="1" s="1"/>
  <c r="AA125" i="1" s="1"/>
  <c r="AA136" i="1" s="1"/>
  <c r="Y92" i="1"/>
  <c r="Y103" i="1" s="1"/>
  <c r="Y125" i="1" s="1"/>
  <c r="Y136" i="1" s="1"/>
  <c r="W96" i="1"/>
  <c r="W107" i="1" s="1"/>
  <c r="W129" i="1" s="1"/>
  <c r="W140" i="1" s="1"/>
  <c r="V98" i="1"/>
  <c r="V109" i="1" s="1"/>
  <c r="V131" i="1" s="1"/>
  <c r="V142" i="1" s="1"/>
  <c r="T94" i="1"/>
  <c r="T105" i="1" s="1"/>
  <c r="T127" i="1" s="1"/>
  <c r="T138" i="1" s="1"/>
  <c r="R93" i="1"/>
  <c r="R104" i="1" s="1"/>
  <c r="R126" i="1" s="1"/>
  <c r="R137" i="1" s="1"/>
  <c r="P92" i="1"/>
  <c r="P103" i="1" s="1"/>
  <c r="P125" i="1" s="1"/>
  <c r="P136" i="1" s="1"/>
  <c r="O97" i="1"/>
  <c r="O108" i="1" s="1"/>
  <c r="O130" i="1" s="1"/>
  <c r="O141" i="1" s="1"/>
  <c r="N95" i="1"/>
  <c r="N106" i="1" s="1"/>
  <c r="N128" i="1" s="1"/>
  <c r="N139" i="1" s="1"/>
  <c r="L95" i="1"/>
  <c r="L106" i="1" s="1"/>
  <c r="L128" i="1" s="1"/>
  <c r="L139" i="1" s="1"/>
  <c r="AA101" i="1"/>
  <c r="AA112" i="1" s="1"/>
  <c r="AA134" i="1" s="1"/>
  <c r="AA145" i="1" s="1"/>
  <c r="AD97" i="1"/>
  <c r="AD108" i="1" s="1"/>
  <c r="AD130" i="1" s="1"/>
  <c r="AD141" i="1" s="1"/>
  <c r="AB99" i="1"/>
  <c r="AB110" i="1" s="1"/>
  <c r="AB132" i="1" s="1"/>
  <c r="AB143" i="1" s="1"/>
  <c r="Z95" i="1"/>
  <c r="Z106" i="1" s="1"/>
  <c r="Z128" i="1" s="1"/>
  <c r="Z139" i="1" s="1"/>
  <c r="W92" i="1"/>
  <c r="W103" i="1" s="1"/>
  <c r="W125" i="1" s="1"/>
  <c r="W136" i="1" s="1"/>
  <c r="T100" i="1"/>
  <c r="T111" i="1" s="1"/>
  <c r="T133" i="1" s="1"/>
  <c r="T144" i="1" s="1"/>
  <c r="T98" i="1"/>
  <c r="T109" i="1" s="1"/>
  <c r="T131" i="1" s="1"/>
  <c r="T142" i="1" s="1"/>
  <c r="R92" i="1"/>
  <c r="R103" i="1" s="1"/>
  <c r="R125" i="1" s="1"/>
  <c r="R136" i="1" s="1"/>
  <c r="P93" i="1"/>
  <c r="P104" i="1" s="1"/>
  <c r="P126" i="1" s="1"/>
  <c r="P137" i="1" s="1"/>
  <c r="N99" i="1"/>
  <c r="N110" i="1" s="1"/>
  <c r="N132" i="1" s="1"/>
  <c r="N143" i="1" s="1"/>
  <c r="M95" i="1"/>
  <c r="M106" i="1" s="1"/>
  <c r="M128" i="1" s="1"/>
  <c r="M139" i="1" s="1"/>
  <c r="K97" i="1"/>
  <c r="K108" i="1" s="1"/>
  <c r="K130" i="1" s="1"/>
  <c r="K141" i="1" s="1"/>
  <c r="Z101" i="1"/>
  <c r="Z112" i="1" s="1"/>
  <c r="Z134" i="1" s="1"/>
  <c r="Z145" i="1" s="1"/>
  <c r="AE94" i="1"/>
  <c r="AE105" i="1" s="1"/>
  <c r="AE127" i="1" s="1"/>
  <c r="AE138" i="1" s="1"/>
  <c r="AD99" i="1"/>
  <c r="AD110" i="1" s="1"/>
  <c r="AD132" i="1" s="1"/>
  <c r="AD143" i="1" s="1"/>
  <c r="AC94" i="1"/>
  <c r="AC105" i="1" s="1"/>
  <c r="AC127" i="1" s="1"/>
  <c r="AC138" i="1" s="1"/>
  <c r="AC96" i="1"/>
  <c r="AC107" i="1" s="1"/>
  <c r="AC129" i="1" s="1"/>
  <c r="AC140" i="1" s="1"/>
  <c r="AB97" i="1"/>
  <c r="AB108" i="1" s="1"/>
  <c r="AB130" i="1" s="1"/>
  <c r="AB141" i="1" s="1"/>
  <c r="Z99" i="1"/>
  <c r="Z110" i="1" s="1"/>
  <c r="Z132" i="1" s="1"/>
  <c r="Z143" i="1" s="1"/>
  <c r="Z98" i="1"/>
  <c r="Z109" i="1" s="1"/>
  <c r="Z131" i="1" s="1"/>
  <c r="Z142" i="1" s="1"/>
  <c r="Y98" i="1"/>
  <c r="Y109" i="1" s="1"/>
  <c r="Y131" i="1" s="1"/>
  <c r="Y142" i="1" s="1"/>
  <c r="W100" i="1"/>
  <c r="W111" i="1" s="1"/>
  <c r="W133" i="1" s="1"/>
  <c r="W144" i="1" s="1"/>
  <c r="W94" i="1"/>
  <c r="W105" i="1" s="1"/>
  <c r="W127" i="1" s="1"/>
  <c r="W138" i="1" s="1"/>
  <c r="V94" i="1"/>
  <c r="V105" i="1" s="1"/>
  <c r="V127" i="1" s="1"/>
  <c r="V138" i="1" s="1"/>
  <c r="U93" i="1"/>
  <c r="U104" i="1" s="1"/>
  <c r="U126" i="1" s="1"/>
  <c r="U137" i="1" s="1"/>
  <c r="T99" i="1"/>
  <c r="T110" i="1" s="1"/>
  <c r="T132" i="1" s="1"/>
  <c r="T143" i="1" s="1"/>
  <c r="S94" i="1"/>
  <c r="S105" i="1" s="1"/>
  <c r="S127" i="1" s="1"/>
  <c r="S138" i="1" s="1"/>
  <c r="S93" i="1"/>
  <c r="S104" i="1" s="1"/>
  <c r="S126" i="1" s="1"/>
  <c r="S137" i="1" s="1"/>
  <c r="R99" i="1"/>
  <c r="R110" i="1" s="1"/>
  <c r="R132" i="1" s="1"/>
  <c r="R143" i="1" s="1"/>
  <c r="Q98" i="1"/>
  <c r="Q109" i="1" s="1"/>
  <c r="Q131" i="1" s="1"/>
  <c r="Q142" i="1" s="1"/>
  <c r="P96" i="1"/>
  <c r="P107" i="1" s="1"/>
  <c r="P129" i="1" s="1"/>
  <c r="P140" i="1" s="1"/>
  <c r="O93" i="1"/>
  <c r="O104" i="1" s="1"/>
  <c r="O126" i="1" s="1"/>
  <c r="O137" i="1" s="1"/>
  <c r="N93" i="1"/>
  <c r="N104" i="1" s="1"/>
  <c r="N126" i="1" s="1"/>
  <c r="N137" i="1" s="1"/>
  <c r="M98" i="1"/>
  <c r="M109" i="1" s="1"/>
  <c r="M131" i="1" s="1"/>
  <c r="M142" i="1" s="1"/>
  <c r="L94" i="1"/>
  <c r="L105" i="1" s="1"/>
  <c r="L127" i="1" s="1"/>
  <c r="L138" i="1" s="1"/>
  <c r="K98" i="1"/>
  <c r="K109" i="1" s="1"/>
  <c r="K131" i="1" s="1"/>
  <c r="K142" i="1" s="1"/>
  <c r="J92" i="1"/>
  <c r="J103" i="1" s="1"/>
  <c r="J125" i="1" s="1"/>
  <c r="J136" i="1" s="1"/>
  <c r="X101" i="1"/>
  <c r="X112" i="1" s="1"/>
  <c r="X134" i="1" s="1"/>
  <c r="X145" i="1" s="1"/>
  <c r="J101" i="1"/>
  <c r="J112" i="1" s="1"/>
  <c r="J134" i="1" s="1"/>
  <c r="J145" i="1" s="1"/>
  <c r="K93" i="1"/>
  <c r="K104" i="1" s="1"/>
  <c r="K126" i="1" s="1"/>
  <c r="K137" i="1" s="1"/>
  <c r="W101" i="1"/>
  <c r="W112" i="1" s="1"/>
  <c r="W134" i="1" s="1"/>
  <c r="W145" i="1" s="1"/>
  <c r="AD93" i="1"/>
  <c r="AD104" i="1" s="1"/>
  <c r="AD126" i="1" s="1"/>
  <c r="AD137" i="1" s="1"/>
  <c r="AB95" i="1"/>
  <c r="AB106" i="1" s="1"/>
  <c r="AB128" i="1" s="1"/>
  <c r="AB139" i="1" s="1"/>
  <c r="Z92" i="1"/>
  <c r="Z103" i="1" s="1"/>
  <c r="Z125" i="1" s="1"/>
  <c r="Z136" i="1" s="1"/>
  <c r="Y94" i="1"/>
  <c r="Y105" i="1" s="1"/>
  <c r="Y127" i="1" s="1"/>
  <c r="Y138" i="1" s="1"/>
  <c r="W99" i="1"/>
  <c r="W110" i="1" s="1"/>
  <c r="W132" i="1" s="1"/>
  <c r="W143" i="1" s="1"/>
  <c r="U98" i="1"/>
  <c r="U109" i="1" s="1"/>
  <c r="U131" i="1" s="1"/>
  <c r="U142" i="1" s="1"/>
  <c r="S95" i="1"/>
  <c r="S106" i="1" s="1"/>
  <c r="S128" i="1" s="1"/>
  <c r="S139" i="1" s="1"/>
  <c r="Q94" i="1"/>
  <c r="Q105" i="1" s="1"/>
  <c r="Q127" i="1" s="1"/>
  <c r="Q138" i="1" s="1"/>
  <c r="P97" i="1"/>
  <c r="P108" i="1" s="1"/>
  <c r="P130" i="1" s="1"/>
  <c r="P141" i="1" s="1"/>
  <c r="O95" i="1"/>
  <c r="O106" i="1" s="1"/>
  <c r="O128" i="1" s="1"/>
  <c r="O139" i="1" s="1"/>
  <c r="M100" i="1"/>
  <c r="M111" i="1" s="1"/>
  <c r="M133" i="1" s="1"/>
  <c r="M144" i="1" s="1"/>
  <c r="K100" i="1"/>
  <c r="K111" i="1" s="1"/>
  <c r="K133" i="1" s="1"/>
  <c r="K144" i="1" s="1"/>
  <c r="L96" i="1"/>
  <c r="L107" i="1" s="1"/>
  <c r="L129" i="1" s="1"/>
  <c r="L140" i="1" s="1"/>
  <c r="J98" i="1"/>
  <c r="J109" i="1" s="1"/>
  <c r="J131" i="1" s="1"/>
  <c r="J142" i="1" s="1"/>
  <c r="V101" i="1"/>
  <c r="V112" i="1" s="1"/>
  <c r="V134" i="1" s="1"/>
  <c r="V145" i="1" s="1"/>
  <c r="M99" i="1"/>
  <c r="M110" i="1" s="1"/>
  <c r="M132" i="1" s="1"/>
  <c r="M143" i="1" s="1"/>
  <c r="K99" i="1"/>
  <c r="K110" i="1" s="1"/>
  <c r="K132" i="1" s="1"/>
  <c r="K143" i="1" s="1"/>
  <c r="J93" i="1"/>
  <c r="J104" i="1" s="1"/>
  <c r="J126" i="1" s="1"/>
  <c r="J137" i="1" s="1"/>
  <c r="AD98" i="1"/>
  <c r="AD109" i="1" s="1"/>
  <c r="AD131" i="1" s="1"/>
  <c r="AD142" i="1" s="1"/>
  <c r="AC97" i="1"/>
  <c r="AC108" i="1" s="1"/>
  <c r="AC130" i="1" s="1"/>
  <c r="AC141" i="1" s="1"/>
  <c r="AB93" i="1"/>
  <c r="AB104" i="1" s="1"/>
  <c r="AB126" i="1" s="1"/>
  <c r="AB137" i="1" s="1"/>
  <c r="Y99" i="1"/>
  <c r="Y110" i="1" s="1"/>
  <c r="Y132" i="1" s="1"/>
  <c r="Y143" i="1" s="1"/>
  <c r="X95" i="1"/>
  <c r="X106" i="1" s="1"/>
  <c r="X128" i="1" s="1"/>
  <c r="X139" i="1" s="1"/>
  <c r="U100" i="1"/>
  <c r="U111" i="1" s="1"/>
  <c r="U133" i="1" s="1"/>
  <c r="U144" i="1" s="1"/>
  <c r="T97" i="1"/>
  <c r="T108" i="1" s="1"/>
  <c r="T130" i="1" s="1"/>
  <c r="T141" i="1" s="1"/>
  <c r="R97" i="1"/>
  <c r="R108" i="1" s="1"/>
  <c r="R130" i="1" s="1"/>
  <c r="R141" i="1" s="1"/>
  <c r="Q99" i="1"/>
  <c r="Q110" i="1" s="1"/>
  <c r="Q132" i="1" s="1"/>
  <c r="Q143" i="1" s="1"/>
  <c r="K94" i="1"/>
  <c r="K105" i="1" s="1"/>
  <c r="K127" i="1" s="1"/>
  <c r="K138" i="1" s="1"/>
  <c r="AD100" i="1"/>
  <c r="AD111" i="1" s="1"/>
  <c r="AD133" i="1" s="1"/>
  <c r="AD144" i="1" s="1"/>
  <c r="AE96" i="1"/>
  <c r="AE107" i="1" s="1"/>
  <c r="AE129" i="1" s="1"/>
  <c r="AE140" i="1" s="1"/>
  <c r="AD94" i="1"/>
  <c r="AD105" i="1" s="1"/>
  <c r="AD127" i="1" s="1"/>
  <c r="AD138" i="1" s="1"/>
  <c r="AA100" i="1"/>
  <c r="AA111" i="1" s="1"/>
  <c r="AA133" i="1" s="1"/>
  <c r="AA144" i="1" s="1"/>
  <c r="AB96" i="1"/>
  <c r="AB107" i="1" s="1"/>
  <c r="AB129" i="1" s="1"/>
  <c r="AB140" i="1" s="1"/>
  <c r="AA97" i="1"/>
  <c r="AA108" i="1" s="1"/>
  <c r="AA130" i="1" s="1"/>
  <c r="AA141" i="1" s="1"/>
  <c r="Z96" i="1"/>
  <c r="Z107" i="1" s="1"/>
  <c r="Z129" i="1" s="1"/>
  <c r="Z140" i="1" s="1"/>
  <c r="Y96" i="1"/>
  <c r="Y107" i="1" s="1"/>
  <c r="Y129" i="1" s="1"/>
  <c r="Y140" i="1" s="1"/>
  <c r="X94" i="1"/>
  <c r="X105" i="1" s="1"/>
  <c r="X127" i="1" s="1"/>
  <c r="X138" i="1" s="1"/>
  <c r="X99" i="1"/>
  <c r="X110" i="1" s="1"/>
  <c r="X132" i="1" s="1"/>
  <c r="X143" i="1" s="1"/>
  <c r="W98" i="1"/>
  <c r="W109" i="1" s="1"/>
  <c r="W131" i="1" s="1"/>
  <c r="W142" i="1" s="1"/>
  <c r="V96" i="1"/>
  <c r="V107" i="1" s="1"/>
  <c r="V129" i="1" s="1"/>
  <c r="V140" i="1" s="1"/>
  <c r="U92" i="1"/>
  <c r="U103" i="1" s="1"/>
  <c r="U125" i="1" s="1"/>
  <c r="U136" i="1" s="1"/>
  <c r="T93" i="1"/>
  <c r="T104" i="1" s="1"/>
  <c r="T126" i="1" s="1"/>
  <c r="T137" i="1" s="1"/>
  <c r="S97" i="1"/>
  <c r="S108" i="1" s="1"/>
  <c r="S130" i="1" s="1"/>
  <c r="S141" i="1" s="1"/>
  <c r="R95" i="1"/>
  <c r="R106" i="1" s="1"/>
  <c r="R128" i="1" s="1"/>
  <c r="R139" i="1" s="1"/>
  <c r="Q97" i="1"/>
  <c r="Q108" i="1" s="1"/>
  <c r="Q130" i="1" s="1"/>
  <c r="Q141" i="1" s="1"/>
  <c r="Q96" i="1"/>
  <c r="Q107" i="1" s="1"/>
  <c r="Q129" i="1" s="1"/>
  <c r="Q140" i="1" s="1"/>
  <c r="P95" i="1"/>
  <c r="P106" i="1" s="1"/>
  <c r="P128" i="1" s="1"/>
  <c r="P139" i="1" s="1"/>
  <c r="O98" i="1"/>
  <c r="O109" i="1" s="1"/>
  <c r="O131" i="1" s="1"/>
  <c r="O142" i="1" s="1"/>
  <c r="N97" i="1"/>
  <c r="N108" i="1" s="1"/>
  <c r="N130" i="1" s="1"/>
  <c r="N141" i="1" s="1"/>
  <c r="M93" i="1"/>
  <c r="M104" i="1" s="1"/>
  <c r="M126" i="1" s="1"/>
  <c r="M137" i="1" s="1"/>
  <c r="L92" i="1"/>
  <c r="L103" i="1" s="1"/>
  <c r="L125" i="1" s="1"/>
  <c r="L136" i="1" s="1"/>
  <c r="K92" i="1"/>
  <c r="K103" i="1" s="1"/>
  <c r="K125" i="1" s="1"/>
  <c r="K136" i="1" s="1"/>
  <c r="J99" i="1"/>
  <c r="J110" i="1" s="1"/>
  <c r="J132" i="1" s="1"/>
  <c r="J143" i="1" s="1"/>
  <c r="T101" i="1"/>
  <c r="T112" i="1" s="1"/>
  <c r="T134" i="1" s="1"/>
  <c r="T145" i="1" s="1"/>
  <c r="AD101" i="1"/>
  <c r="AD112" i="1" s="1"/>
  <c r="AD134" i="1" s="1"/>
  <c r="AD145" i="1" s="1"/>
  <c r="J95" i="1"/>
  <c r="J106" i="1" s="1"/>
  <c r="J128" i="1" s="1"/>
  <c r="J139" i="1" s="1"/>
  <c r="S101" i="1"/>
  <c r="S112" i="1" s="1"/>
  <c r="S134" i="1" s="1"/>
  <c r="S145" i="1" s="1"/>
  <c r="L98" i="1"/>
  <c r="L109" i="1" s="1"/>
  <c r="L131" i="1" s="1"/>
  <c r="L142" i="1" s="1"/>
  <c r="J100" i="1"/>
  <c r="J111" i="1" s="1"/>
  <c r="J133" i="1" s="1"/>
  <c r="J144" i="1" s="1"/>
  <c r="J94" i="1"/>
  <c r="J105" i="1" s="1"/>
  <c r="J127" i="1" s="1"/>
  <c r="J138" i="1" s="1"/>
  <c r="AB101" i="1"/>
  <c r="AB112" i="1" s="1"/>
  <c r="AB134" i="1" s="1"/>
  <c r="AB145" i="1" s="1"/>
  <c r="R101" i="1"/>
  <c r="R112" i="1" s="1"/>
  <c r="R134" i="1" s="1"/>
  <c r="R145" i="1" s="1"/>
  <c r="Q101" i="1"/>
  <c r="Q112" i="1" s="1"/>
  <c r="Q134" i="1" s="1"/>
  <c r="Q145" i="1" s="1"/>
  <c r="AC101" i="1"/>
  <c r="AC112" i="1" s="1"/>
  <c r="AC134" i="1" s="1"/>
  <c r="AC145" i="1" s="1"/>
  <c r="O101" i="1"/>
  <c r="O112" i="1" s="1"/>
  <c r="O134" i="1" s="1"/>
  <c r="O145" i="1" s="1"/>
  <c r="B79" i="1"/>
  <c r="U101" i="1"/>
  <c r="U112" i="1" s="1"/>
  <c r="U134" i="1" s="1"/>
  <c r="U145" i="1" s="1"/>
  <c r="M101" i="1"/>
  <c r="M112" i="1" s="1"/>
  <c r="M134" i="1" s="1"/>
  <c r="M145" i="1" s="1"/>
  <c r="W86" i="1" l="1"/>
  <c r="M86" i="1"/>
  <c r="T86" i="1"/>
  <c r="AA86" i="1"/>
  <c r="Z86" i="1"/>
  <c r="O86" i="1"/>
  <c r="N86" i="1"/>
  <c r="N90" i="1" s="1"/>
  <c r="V86" i="1"/>
  <c r="L86" i="1"/>
  <c r="L90" i="1" s="1"/>
  <c r="S86" i="1"/>
  <c r="AB86" i="1"/>
  <c r="P86" i="1"/>
  <c r="P90" i="1" s="1"/>
  <c r="X86" i="1"/>
  <c r="X90" i="1" s="1"/>
  <c r="AE86" i="1"/>
  <c r="U86" i="1"/>
  <c r="K86" i="1"/>
  <c r="R86" i="1"/>
  <c r="R90" i="1" s="1"/>
  <c r="Q86" i="1"/>
  <c r="Q90" i="1" s="1"/>
  <c r="Y86" i="1"/>
  <c r="Y90" i="1" s="1"/>
  <c r="AD86" i="1"/>
  <c r="AD90" i="1" s="1"/>
  <c r="AC86" i="1"/>
  <c r="AE78" i="1"/>
  <c r="AE79" i="1"/>
  <c r="W77" i="1"/>
  <c r="AB81" i="1"/>
  <c r="Q78" i="1"/>
  <c r="AB84" i="1"/>
  <c r="N77" i="1"/>
  <c r="P78" i="1"/>
  <c r="Y80" i="1"/>
  <c r="Y81" i="1"/>
  <c r="M78" i="1"/>
  <c r="W80" i="1"/>
  <c r="S85" i="1"/>
  <c r="AC77" i="1"/>
  <c r="S83" i="1"/>
  <c r="AD84" i="1"/>
  <c r="AB82" i="1"/>
  <c r="X83" i="1"/>
  <c r="V77" i="1"/>
  <c r="S82" i="1"/>
  <c r="P81" i="1"/>
  <c r="L77" i="1"/>
  <c r="AD81" i="1"/>
  <c r="AA82" i="1"/>
  <c r="W85" i="1"/>
  <c r="U83" i="1"/>
  <c r="R78" i="1"/>
  <c r="O80" i="1"/>
  <c r="L78" i="1"/>
  <c r="Z79" i="1"/>
  <c r="T85" i="1"/>
  <c r="O82" i="1"/>
  <c r="AD85" i="1"/>
  <c r="AC83" i="1"/>
  <c r="Z77" i="1"/>
  <c r="X77" i="1"/>
  <c r="U77" i="1"/>
  <c r="R84" i="1"/>
  <c r="O78" i="1"/>
  <c r="X81" i="1"/>
  <c r="R79" i="1"/>
  <c r="K78" i="1"/>
  <c r="AD83" i="1"/>
  <c r="AB78" i="1"/>
  <c r="Z83" i="1"/>
  <c r="V85" i="1"/>
  <c r="T82" i="1"/>
  <c r="P85" i="1"/>
  <c r="N81" i="1"/>
  <c r="AC84" i="1"/>
  <c r="AA83" i="1"/>
  <c r="Y77" i="1"/>
  <c r="U85" i="1"/>
  <c r="S77" i="1"/>
  <c r="P84" i="1"/>
  <c r="L81" i="1"/>
  <c r="AC81" i="1"/>
  <c r="AA78" i="1"/>
  <c r="Y78" i="1"/>
  <c r="V84" i="1"/>
  <c r="T84" i="1"/>
  <c r="Q84" i="1"/>
  <c r="M85" i="1"/>
  <c r="J83" i="1"/>
  <c r="AB90" i="1"/>
  <c r="AE85" i="1"/>
  <c r="AE81" i="1"/>
  <c r="AB85" i="1"/>
  <c r="AC78" i="1"/>
  <c r="AA84" i="1"/>
  <c r="AA81" i="1"/>
  <c r="Z78" i="1"/>
  <c r="X85" i="1"/>
  <c r="X84" i="1"/>
  <c r="W79" i="1"/>
  <c r="W78" i="1"/>
  <c r="V79" i="1"/>
  <c r="U84" i="1"/>
  <c r="T83" i="1"/>
  <c r="S80" i="1"/>
  <c r="R81" i="1"/>
  <c r="O85" i="1"/>
  <c r="P83" i="1"/>
  <c r="O81" i="1"/>
  <c r="N82" i="1"/>
  <c r="AE77" i="1"/>
  <c r="AE80" i="1"/>
  <c r="AD80" i="1"/>
  <c r="AC79" i="1"/>
  <c r="AB79" i="1"/>
  <c r="AA80" i="1"/>
  <c r="Z80" i="1"/>
  <c r="Y83" i="1"/>
  <c r="X78" i="1"/>
  <c r="W84" i="1"/>
  <c r="V78" i="1"/>
  <c r="V80" i="1"/>
  <c r="U82" i="1"/>
  <c r="T78" i="1"/>
  <c r="R85" i="1"/>
  <c r="Q85" i="1"/>
  <c r="Q83" i="1"/>
  <c r="N85" i="1"/>
  <c r="O83" i="1"/>
  <c r="N80" i="1"/>
  <c r="K77" i="1"/>
  <c r="W90" i="1"/>
  <c r="AE83" i="1"/>
  <c r="AB80" i="1"/>
  <c r="Y85" i="1"/>
  <c r="W81" i="1"/>
  <c r="U80" i="1"/>
  <c r="S79" i="1"/>
  <c r="N83" i="1"/>
  <c r="J79" i="1"/>
  <c r="AE84" i="1"/>
  <c r="AD78" i="1"/>
  <c r="Z84" i="1"/>
  <c r="Y79" i="1"/>
  <c r="X80" i="1"/>
  <c r="V81" i="1"/>
  <c r="T80" i="1"/>
  <c r="R80" i="1"/>
  <c r="Q80" i="1"/>
  <c r="P79" i="1"/>
  <c r="M84" i="1"/>
  <c r="K82" i="1"/>
  <c r="V90" i="1"/>
  <c r="AD82" i="1"/>
  <c r="AC80" i="1"/>
  <c r="X79" i="1"/>
  <c r="W83" i="1"/>
  <c r="V82" i="1"/>
  <c r="U79" i="1"/>
  <c r="T81" i="1"/>
  <c r="T79" i="1"/>
  <c r="S81" i="1"/>
  <c r="Q77" i="1"/>
  <c r="Q81" i="1"/>
  <c r="P77" i="1"/>
  <c r="O79" i="1"/>
  <c r="M83" i="1"/>
  <c r="K81" i="1"/>
  <c r="AC90" i="1"/>
  <c r="AA85" i="1"/>
  <c r="U78" i="1"/>
  <c r="AC85" i="1"/>
  <c r="AD79" i="1"/>
  <c r="Z85" i="1"/>
  <c r="AA79" i="1"/>
  <c r="Z82" i="1"/>
  <c r="Y82" i="1"/>
  <c r="AE82" i="1"/>
  <c r="AD77" i="1"/>
  <c r="AC82" i="1"/>
  <c r="AB83" i="1"/>
  <c r="AB77" i="1"/>
  <c r="AA77" i="1"/>
  <c r="Z81" i="1"/>
  <c r="Y84" i="1"/>
  <c r="X82" i="1"/>
  <c r="W82" i="1"/>
  <c r="V83" i="1"/>
  <c r="U81" i="1"/>
  <c r="T77" i="1"/>
  <c r="S78" i="1"/>
  <c r="R83" i="1"/>
  <c r="Q79" i="1"/>
  <c r="O84" i="1"/>
  <c r="P82" i="1"/>
  <c r="N84" i="1"/>
  <c r="M79" i="1"/>
  <c r="J85" i="1"/>
  <c r="M82" i="1"/>
  <c r="L83" i="1"/>
  <c r="J78" i="1"/>
  <c r="U90" i="1"/>
  <c r="L85" i="1"/>
  <c r="L82" i="1"/>
  <c r="J80" i="1"/>
  <c r="S84" i="1"/>
  <c r="R82" i="1"/>
  <c r="R77" i="1"/>
  <c r="Q82" i="1"/>
  <c r="P80" i="1"/>
  <c r="O77" i="1"/>
  <c r="N78" i="1"/>
  <c r="M80" i="1"/>
  <c r="L80" i="1"/>
  <c r="J82" i="1"/>
  <c r="K85" i="1"/>
  <c r="L84" i="1"/>
  <c r="K80" i="1"/>
  <c r="J81" i="1"/>
  <c r="Z90" i="1"/>
  <c r="O90" i="1"/>
  <c r="M81" i="1"/>
  <c r="K84" i="1"/>
  <c r="K79" i="1"/>
  <c r="J84" i="1"/>
  <c r="N79" i="1"/>
  <c r="M77" i="1"/>
  <c r="L79" i="1"/>
  <c r="K83" i="1"/>
  <c r="J77" i="1"/>
  <c r="M90" i="1"/>
  <c r="AE90" i="1"/>
  <c r="B88" i="1"/>
  <c r="AA90" i="1"/>
  <c r="T90" i="1"/>
  <c r="J86" i="1"/>
  <c r="B116" i="1"/>
  <c r="S90" i="1"/>
  <c r="K90" i="1" l="1"/>
</calcChain>
</file>

<file path=xl/sharedStrings.xml><?xml version="1.0" encoding="utf-8"?>
<sst xmlns="http://schemas.openxmlformats.org/spreadsheetml/2006/main" count="278" uniqueCount="124">
  <si>
    <t>Year</t>
  </si>
  <si>
    <t>Population</t>
  </si>
  <si>
    <t>%</t>
  </si>
  <si>
    <t>Country</t>
  </si>
  <si>
    <t>Limit of People/Unit</t>
  </si>
  <si>
    <t>Years to limit</t>
  </si>
  <si>
    <t>Annual reduction in stock</t>
  </si>
  <si>
    <t>Replacement units</t>
  </si>
  <si>
    <t>Total New Units</t>
  </si>
  <si>
    <t>New houses</t>
  </si>
  <si>
    <t>People / Unit</t>
  </si>
  <si>
    <t>Housing Units</t>
  </si>
  <si>
    <t>Monterrey</t>
  </si>
  <si>
    <t>Guadalajara</t>
  </si>
  <si>
    <t>Tijuana</t>
  </si>
  <si>
    <t>Principal Cities</t>
  </si>
  <si>
    <t>Valle de México</t>
  </si>
  <si>
    <t>Puebla-Tlaxcala</t>
  </si>
  <si>
    <t>Toluca</t>
  </si>
  <si>
    <t>León</t>
  </si>
  <si>
    <t>Querétaro</t>
  </si>
  <si>
    <t>Years to Overcome</t>
  </si>
  <si>
    <t>% per year</t>
  </si>
  <si>
    <t>AVG Unit Size</t>
  </si>
  <si>
    <t>AVG Unit CC</t>
  </si>
  <si>
    <t xml:space="preserve">Current % of Housing </t>
  </si>
  <si>
    <t>GDP</t>
  </si>
  <si>
    <t xml:space="preserve">Current % of </t>
  </si>
  <si>
    <t>Change in GDP</t>
  </si>
  <si>
    <t>Construction in GDP</t>
  </si>
  <si>
    <t>% of housing construction</t>
  </si>
  <si>
    <t>Current GDP (2020)</t>
  </si>
  <si>
    <t>Cost for total new units</t>
  </si>
  <si>
    <t>Real Projection of GDP</t>
  </si>
  <si>
    <t>AVG Const $/M2 (cierre '20)</t>
  </si>
  <si>
    <t>Main Metropolitan Areas</t>
  </si>
  <si>
    <t>Housing Area</t>
  </si>
  <si>
    <t>Bldg Area</t>
  </si>
  <si>
    <t>Gross Hectares</t>
  </si>
  <si>
    <t>(by FAR)</t>
  </si>
  <si>
    <t>(by density)</t>
  </si>
  <si>
    <t>Housing / Built Area Ratio</t>
  </si>
  <si>
    <t>Avg FAR</t>
  </si>
  <si>
    <t>Units Per Hectare</t>
  </si>
  <si>
    <t>Ideal FAR (by Density)</t>
  </si>
  <si>
    <t>Projection</t>
  </si>
  <si>
    <t>Data</t>
  </si>
  <si>
    <t>Diffference</t>
  </si>
  <si>
    <t>% difference</t>
  </si>
  <si>
    <t>Quant. Deficit</t>
  </si>
  <si>
    <t>Net Hectares</t>
  </si>
  <si>
    <t>Net % in Gross Area</t>
  </si>
  <si>
    <t>Years</t>
  </si>
  <si>
    <t>units icup</t>
  </si>
  <si>
    <t xml:space="preserve">DATA 5 </t>
  </si>
  <si>
    <t>PROJ 5</t>
  </si>
  <si>
    <t>New Houses Produced</t>
  </si>
  <si>
    <t>Projection of houses needed</t>
  </si>
  <si>
    <t>Remaining GDP</t>
  </si>
  <si>
    <t>Housing Construction</t>
  </si>
  <si>
    <t>Construction other than housing</t>
  </si>
  <si>
    <t>1)</t>
  </si>
  <si>
    <t>2)</t>
  </si>
  <si>
    <t>3)</t>
  </si>
  <si>
    <t>4)</t>
  </si>
  <si>
    <t>5)</t>
  </si>
  <si>
    <t>6)</t>
  </si>
  <si>
    <t>7)</t>
  </si>
  <si>
    <t>a</t>
  </si>
  <si>
    <t>b</t>
  </si>
  <si>
    <t>c) copy/paste row 64</t>
  </si>
  <si>
    <t>d) copy/paste row 65</t>
  </si>
  <si>
    <t>check c/p row 76</t>
  </si>
  <si>
    <t>calculado</t>
  </si>
  <si>
    <t>8)</t>
  </si>
  <si>
    <t>9)</t>
  </si>
  <si>
    <t>Avg. Household</t>
  </si>
  <si>
    <t>Amount of houses</t>
  </si>
  <si>
    <t>Zonas Metropolitanas</t>
  </si>
  <si>
    <t>Población</t>
  </si>
  <si>
    <t>ZM de México</t>
  </si>
  <si>
    <t>ocupantes / vivienda</t>
  </si>
  <si>
    <t>Total de viviendas para satisfacer cambio en ocupantes / viviendas</t>
  </si>
  <si>
    <t>Total viviendas</t>
  </si>
  <si>
    <t>Nuevas viviendas para satisfacer reducción de hogares (ocupantes/vivienda)</t>
  </si>
  <si>
    <t>copy/paste row 35</t>
  </si>
  <si>
    <t>Nuevas de viviendas para satisfacer demanda natural (crecimiento poblacional)</t>
  </si>
  <si>
    <t>Año</t>
  </si>
  <si>
    <t>Promedio PIB necesario</t>
  </si>
  <si>
    <t>Población Pais</t>
  </si>
  <si>
    <t>Sumatoria de viviendas solo por cambio de densidad households</t>
  </si>
  <si>
    <t>Diferencia YoY</t>
  </si>
  <si>
    <t>Reemplazo stock (natural depreciation)</t>
  </si>
  <si>
    <t>Total new units</t>
  </si>
  <si>
    <t>Cambio implicito en poblacion</t>
  </si>
  <si>
    <t>sum(Diferencia YoY cambio de densidad households + Reemplazo de stock)</t>
  </si>
  <si>
    <t>Sin cambio en desidad de hogares (ocupantes / vivienda)</t>
  </si>
  <si>
    <t>Con cambio en desidad de hogares (ocupantes / vivienda)</t>
  </si>
  <si>
    <t>Viviendas (YoY) sin cambio en desidad de hogares (3.6 ocupantes / vivienda)</t>
  </si>
  <si>
    <t>Viviendas (YoY) con cambio en desidad de hogares (3.0 ocupantes / vivienda)</t>
  </si>
  <si>
    <t>Acumulado de viviendas con cambio en desidad de hogares (3.0 ocupantes / vivienda)</t>
  </si>
  <si>
    <t>Acumulado de viviendas sin cambio en desidad de hogares (3.6 ocupantes / vivienda)</t>
  </si>
  <si>
    <t>Existing Housing Units (2020)</t>
  </si>
  <si>
    <t>Total Population</t>
  </si>
  <si>
    <t>Mexico's Population Growth Rate</t>
  </si>
  <si>
    <t>Mexico's Population</t>
  </si>
  <si>
    <t>Mexico's population w/o main-metro areas</t>
  </si>
  <si>
    <t>Population of Mexico's main-metro areas</t>
  </si>
  <si>
    <t>People per Household Projection - México</t>
  </si>
  <si>
    <t>Required Units Yearly (Natural Demand)</t>
  </si>
  <si>
    <t>People / unit</t>
  </si>
  <si>
    <t>Demanded units to satisfy natual depreciation and quantitative déficit</t>
  </si>
  <si>
    <t>Demanded Units - Natural Depreciation</t>
  </si>
  <si>
    <t>Required Units - Quantitative Déficit</t>
  </si>
  <si>
    <t>Housing units with stable HH Density (3.6 people/unit)</t>
  </si>
  <si>
    <t>Housing units with variable HH density (reaching 3.0 people/unit)</t>
  </si>
  <si>
    <t>Total required hectares to be developed</t>
  </si>
  <si>
    <t>Required GDP share for housing construction</t>
  </si>
  <si>
    <t>Total Gross Hectares</t>
  </si>
  <si>
    <t>% of Gross Capital formation on Dwelling GDP (2019)</t>
  </si>
  <si>
    <t>Capital Formation: new housing %</t>
  </si>
  <si>
    <t>% of Gross Capital formation on Newl Units GDP (2019)</t>
  </si>
  <si>
    <t>Cost Growth  Factor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</si>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</sst>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,\ &quot;M&quot;"/>
    <numFmt numFmtId="165" formatCode="[$MXN]\ #,##0_);[Red]\([$MXN]\ #,##0\)"/>
    <numFmt numFmtId="166" formatCode="0.000000%"/>
    <numFmt numFmtId="167" formatCode="#,##0.000"/>
    <numFmt numFmtId="168" formatCode="_(* #,##0_);_(* \(#,##0\);_(* &quot;-&quot;??_);_(@_)"/>
    <numFmt numFmtId="169" formatCode="#,##0.0000"/>
    <numFmt numFmtId="170" formatCode="_(* #,##0.0_);_(* \(#,##0.0\);_(* &quot;-&quot;??_);_(@_)"/>
    <numFmt numFmtId="171" formatCode="0.0%"/>
    <numFmt numFmtId="172" formatCode="0.0000%"/>
    <numFmt numFmtId="173" formatCode="0.0000"/>
    <numFmt numFmtId="17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C66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wrapText="1"/>
    </xf>
    <xf numFmtId="10" fontId="0" fillId="0" borderId="0" xfId="0" applyNumberFormat="1" applyFont="1" applyFill="1"/>
    <xf numFmtId="3" fontId="3" fillId="2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2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3" fontId="4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8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0" fontId="4" fillId="0" borderId="3" xfId="1" applyNumberFormat="1" applyFont="1" applyFill="1" applyBorder="1" applyAlignment="1">
      <alignment horizontal="center" vertical="center"/>
    </xf>
    <xf numFmtId="0" fontId="0" fillId="0" borderId="3" xfId="0" applyFont="1" applyFill="1" applyBorder="1"/>
    <xf numFmtId="3" fontId="4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10" fontId="4" fillId="0" borderId="9" xfId="1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3" fontId="0" fillId="2" borderId="1" xfId="0" applyNumberFormat="1" applyFont="1" applyFill="1" applyBorder="1" applyAlignment="1">
      <alignment horizontal="center"/>
    </xf>
    <xf numFmtId="3" fontId="0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left"/>
    </xf>
    <xf numFmtId="0" fontId="0" fillId="3" borderId="12" xfId="0" applyFont="1" applyFill="1" applyBorder="1"/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3" fontId="8" fillId="2" borderId="9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Continuous" vertical="center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/>
    </xf>
    <xf numFmtId="0" fontId="0" fillId="2" borderId="11" xfId="0" applyFont="1" applyFill="1" applyBorder="1" applyAlignment="1">
      <alignment wrapText="1"/>
    </xf>
    <xf numFmtId="10" fontId="11" fillId="0" borderId="9" xfId="1" applyNumberFormat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10" fontId="12" fillId="0" borderId="10" xfId="1" applyNumberFormat="1" applyFont="1" applyFill="1" applyBorder="1" applyAlignment="1">
      <alignment horizontal="center" vertical="center"/>
    </xf>
    <xf numFmtId="10" fontId="12" fillId="0" borderId="5" xfId="1" applyNumberFormat="1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0" fillId="0" borderId="3" xfId="0" applyFont="1" applyBorder="1"/>
    <xf numFmtId="3" fontId="9" fillId="0" borderId="9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13" fillId="0" borderId="8" xfId="0" applyFont="1" applyBorder="1" applyAlignment="1">
      <alignment horizontal="center"/>
    </xf>
    <xf numFmtId="10" fontId="4" fillId="0" borderId="14" xfId="1" applyNumberFormat="1" applyFont="1" applyFill="1" applyBorder="1" applyAlignment="1">
      <alignment horizontal="center" vertical="center"/>
    </xf>
    <xf numFmtId="0" fontId="0" fillId="2" borderId="6" xfId="0" applyFill="1" applyBorder="1"/>
    <xf numFmtId="3" fontId="8" fillId="2" borderId="15" xfId="0" applyNumberFormat="1" applyFont="1" applyFill="1" applyBorder="1" applyAlignment="1">
      <alignment horizontal="center" vertical="center"/>
    </xf>
    <xf numFmtId="164" fontId="4" fillId="2" borderId="9" xfId="2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/>
    </xf>
    <xf numFmtId="0" fontId="0" fillId="2" borderId="7" xfId="0" applyFill="1" applyBorder="1"/>
    <xf numFmtId="3" fontId="8" fillId="2" borderId="2" xfId="0" applyNumberFormat="1" applyFont="1" applyFill="1" applyBorder="1" applyAlignment="1">
      <alignment horizontal="center" vertical="center"/>
    </xf>
    <xf numFmtId="164" fontId="4" fillId="2" borderId="0" xfId="2" applyNumberFormat="1" applyFont="1" applyFill="1" applyBorder="1" applyAlignment="1">
      <alignment horizontal="center"/>
    </xf>
    <xf numFmtId="164" fontId="4" fillId="2" borderId="3" xfId="2" applyNumberFormat="1" applyFont="1" applyFill="1" applyBorder="1" applyAlignment="1">
      <alignment horizontal="center"/>
    </xf>
    <xf numFmtId="0" fontId="0" fillId="2" borderId="8" xfId="0" applyFill="1" applyBorder="1"/>
    <xf numFmtId="164" fontId="5" fillId="2" borderId="0" xfId="2" applyNumberFormat="1" applyFont="1" applyFill="1" applyBorder="1" applyAlignment="1">
      <alignment horizontal="center"/>
    </xf>
    <xf numFmtId="164" fontId="5" fillId="2" borderId="3" xfId="2" applyNumberFormat="1" applyFont="1" applyFill="1" applyBorder="1" applyAlignment="1">
      <alignment horizontal="center"/>
    </xf>
    <xf numFmtId="0" fontId="0" fillId="2" borderId="14" xfId="0" applyFill="1" applyBorder="1"/>
    <xf numFmtId="3" fontId="8" fillId="2" borderId="4" xfId="0" applyNumberFormat="1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>
      <alignment horizontal="center"/>
    </xf>
    <xf numFmtId="0" fontId="0" fillId="0" borderId="6" xfId="0" applyBorder="1"/>
    <xf numFmtId="10" fontId="4" fillId="0" borderId="8" xfId="1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0" fillId="4" borderId="6" xfId="0" applyFill="1" applyBorder="1"/>
    <xf numFmtId="0" fontId="0" fillId="0" borderId="15" xfId="0" applyBorder="1"/>
    <xf numFmtId="0" fontId="0" fillId="3" borderId="7" xfId="0" applyFill="1" applyBorder="1"/>
    <xf numFmtId="0" fontId="0" fillId="4" borderId="7" xfId="0" applyFill="1" applyBorder="1"/>
    <xf numFmtId="0" fontId="0" fillId="0" borderId="2" xfId="0" applyBorder="1"/>
    <xf numFmtId="0" fontId="0" fillId="3" borderId="8" xfId="0" applyFill="1" applyBorder="1"/>
    <xf numFmtId="0" fontId="0" fillId="4" borderId="8" xfId="0" applyFill="1" applyBorder="1"/>
    <xf numFmtId="0" fontId="0" fillId="0" borderId="4" xfId="0" applyBorder="1"/>
    <xf numFmtId="3" fontId="0" fillId="0" borderId="0" xfId="0" applyNumberFormat="1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164" fontId="14" fillId="0" borderId="9" xfId="2" applyNumberFormat="1" applyFont="1" applyFill="1" applyBorder="1" applyAlignment="1">
      <alignment horizontal="center"/>
    </xf>
    <xf numFmtId="165" fontId="4" fillId="0" borderId="5" xfId="2" applyNumberFormat="1" applyFont="1" applyFill="1" applyBorder="1" applyAlignment="1">
      <alignment horizontal="center"/>
    </xf>
    <xf numFmtId="10" fontId="13" fillId="0" borderId="14" xfId="0" applyNumberFormat="1" applyFont="1" applyFill="1" applyBorder="1" applyAlignment="1">
      <alignment horizontal="center" vertical="center"/>
    </xf>
    <xf numFmtId="164" fontId="11" fillId="0" borderId="9" xfId="2" applyNumberFormat="1" applyFont="1" applyFill="1" applyBorder="1" applyAlignment="1">
      <alignment horizontal="center"/>
    </xf>
    <xf numFmtId="164" fontId="4" fillId="0" borderId="9" xfId="2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3" fontId="8" fillId="2" borderId="1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0" fontId="2" fillId="2" borderId="7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6" fillId="3" borderId="7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/>
    </xf>
    <xf numFmtId="0" fontId="0" fillId="3" borderId="12" xfId="0" applyFill="1" applyBorder="1"/>
    <xf numFmtId="0" fontId="0" fillId="7" borderId="2" xfId="0" applyFill="1" applyBorder="1" applyAlignment="1">
      <alignment horizontal="left" vertical="center"/>
    </xf>
    <xf numFmtId="0" fontId="0" fillId="7" borderId="3" xfId="0" applyFill="1" applyBorder="1"/>
    <xf numFmtId="10" fontId="4" fillId="6" borderId="1" xfId="1" applyNumberFormat="1" applyFont="1" applyFill="1" applyBorder="1" applyAlignment="1">
      <alignment horizontal="center" vertical="center"/>
    </xf>
    <xf numFmtId="10" fontId="4" fillId="6" borderId="3" xfId="1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0" fillId="7" borderId="5" xfId="0" applyFill="1" applyBorder="1"/>
    <xf numFmtId="3" fontId="0" fillId="6" borderId="10" xfId="0" applyNumberFormat="1" applyFill="1" applyBorder="1" applyAlignment="1">
      <alignment horizontal="center" vertical="center"/>
    </xf>
    <xf numFmtId="3" fontId="4" fillId="6" borderId="10" xfId="0" applyNumberFormat="1" applyFont="1" applyFill="1" applyBorder="1" applyAlignment="1">
      <alignment horizontal="center" vertical="center"/>
    </xf>
    <xf numFmtId="10" fontId="4" fillId="6" borderId="5" xfId="1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left" vertical="center"/>
    </xf>
    <xf numFmtId="0" fontId="0" fillId="7" borderId="12" xfId="0" applyFill="1" applyBorder="1"/>
    <xf numFmtId="3" fontId="4" fillId="6" borderId="13" xfId="0" applyNumberFormat="1" applyFont="1" applyFill="1" applyBorder="1" applyAlignment="1">
      <alignment horizontal="center" vertical="center"/>
    </xf>
    <xf numFmtId="10" fontId="4" fillId="6" borderId="12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6" borderId="9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" fontId="0" fillId="6" borderId="0" xfId="0" applyNumberForma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/>
    </xf>
    <xf numFmtId="0" fontId="0" fillId="7" borderId="15" xfId="0" applyFill="1" applyBorder="1" applyAlignment="1">
      <alignment horizontal="left" vertical="center"/>
    </xf>
    <xf numFmtId="3" fontId="0" fillId="6" borderId="9" xfId="0" applyNumberFormat="1" applyFill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/>
    </xf>
    <xf numFmtId="3" fontId="0" fillId="6" borderId="13" xfId="0" applyNumberFormat="1" applyFill="1" applyBorder="1" applyAlignment="1">
      <alignment horizontal="center" vertical="center"/>
    </xf>
    <xf numFmtId="0" fontId="0" fillId="7" borderId="1" xfId="0" applyFill="1" applyBorder="1"/>
    <xf numFmtId="3" fontId="9" fillId="5" borderId="9" xfId="0" applyNumberFormat="1" applyFont="1" applyFill="1" applyBorder="1" applyAlignment="1">
      <alignment horizontal="center" vertical="center"/>
    </xf>
    <xf numFmtId="3" fontId="9" fillId="5" borderId="0" xfId="0" applyNumberFormat="1" applyFont="1" applyFill="1" applyBorder="1" applyAlignment="1">
      <alignment horizontal="center" vertical="center"/>
    </xf>
    <xf numFmtId="3" fontId="11" fillId="5" borderId="13" xfId="0" applyNumberFormat="1" applyFont="1" applyFill="1" applyBorder="1" applyAlignment="1">
      <alignment horizontal="center" vertical="center"/>
    </xf>
    <xf numFmtId="3" fontId="9" fillId="5" borderId="10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0" fillId="0" borderId="0" xfId="0" applyFill="1"/>
    <xf numFmtId="9" fontId="13" fillId="5" borderId="14" xfId="0" applyNumberFormat="1" applyFont="1" applyFill="1" applyBorder="1" applyAlignment="1">
      <alignment horizontal="center"/>
    </xf>
    <xf numFmtId="0" fontId="0" fillId="4" borderId="14" xfId="0" applyFill="1" applyBorder="1"/>
    <xf numFmtId="0" fontId="4" fillId="7" borderId="14" xfId="0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10" fontId="0" fillId="0" borderId="3" xfId="1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9" fillId="0" borderId="0" xfId="1" applyNumberFormat="1" applyFont="1" applyFill="1" applyBorder="1" applyAlignment="1">
      <alignment horizontal="center" vertical="center"/>
    </xf>
    <xf numFmtId="10" fontId="13" fillId="0" borderId="8" xfId="1" applyNumberFormat="1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 vertical="center"/>
    </xf>
    <xf numFmtId="10" fontId="13" fillId="0" borderId="14" xfId="1" applyNumberFormat="1" applyFont="1" applyFill="1" applyBorder="1" applyAlignment="1">
      <alignment horizontal="center" vertical="center"/>
    </xf>
    <xf numFmtId="168" fontId="0" fillId="0" borderId="0" xfId="3" applyNumberFormat="1" applyFont="1"/>
    <xf numFmtId="3" fontId="0" fillId="0" borderId="0" xfId="0" applyNumberFormat="1"/>
    <xf numFmtId="169" fontId="0" fillId="0" borderId="0" xfId="0" applyNumberFormat="1"/>
    <xf numFmtId="2" fontId="0" fillId="0" borderId="0" xfId="0" applyNumberFormat="1"/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right"/>
    </xf>
    <xf numFmtId="0" fontId="0" fillId="5" borderId="0" xfId="0" applyFill="1"/>
    <xf numFmtId="168" fontId="0" fillId="0" borderId="0" xfId="3" applyNumberFormat="1" applyFont="1" applyFill="1" applyBorder="1" applyAlignment="1">
      <alignment horizontal="center" vertical="center"/>
    </xf>
    <xf numFmtId="43" fontId="0" fillId="0" borderId="0" xfId="3" applyFont="1"/>
    <xf numFmtId="0" fontId="0" fillId="8" borderId="0" xfId="0" applyFill="1"/>
    <xf numFmtId="37" fontId="0" fillId="0" borderId="0" xfId="3" applyNumberFormat="1" applyFont="1" applyFill="1" applyAlignment="1">
      <alignment horizontal="center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 vertical="center"/>
    </xf>
    <xf numFmtId="171" fontId="0" fillId="0" borderId="22" xfId="1" applyNumberFormat="1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center" vertical="center"/>
    </xf>
    <xf numFmtId="171" fontId="0" fillId="0" borderId="23" xfId="1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171" fontId="5" fillId="0" borderId="25" xfId="1" applyNumberFormat="1" applyFont="1" applyFill="1" applyBorder="1" applyAlignment="1">
      <alignment horizontal="center" vertical="center"/>
    </xf>
    <xf numFmtId="172" fontId="0" fillId="0" borderId="0" xfId="1" applyNumberFormat="1" applyFont="1"/>
    <xf numFmtId="0" fontId="0" fillId="0" borderId="9" xfId="0" applyBorder="1"/>
    <xf numFmtId="170" fontId="0" fillId="0" borderId="5" xfId="0" applyNumberFormat="1" applyBorder="1"/>
    <xf numFmtId="43" fontId="0" fillId="0" borderId="0" xfId="0" applyNumberFormat="1"/>
    <xf numFmtId="43" fontId="0" fillId="0" borderId="0" xfId="3" applyFont="1" applyFill="1" applyBorder="1" applyAlignment="1">
      <alignment horizontal="center" vertical="center"/>
    </xf>
    <xf numFmtId="10" fontId="0" fillId="0" borderId="0" xfId="1" applyNumberFormat="1" applyFont="1"/>
    <xf numFmtId="10" fontId="0" fillId="0" borderId="0" xfId="0" applyNumberFormat="1"/>
    <xf numFmtId="43" fontId="4" fillId="0" borderId="0" xfId="3" applyFont="1"/>
    <xf numFmtId="168" fontId="4" fillId="0" borderId="0" xfId="3" applyNumberFormat="1" applyFont="1"/>
    <xf numFmtId="168" fontId="4" fillId="0" borderId="0" xfId="3" applyNumberFormat="1" applyFont="1" applyFill="1" applyBorder="1" applyAlignment="1">
      <alignment horizontal="center" vertical="center"/>
    </xf>
    <xf numFmtId="9" fontId="13" fillId="0" borderId="14" xfId="0" applyNumberFormat="1" applyFont="1" applyFill="1" applyBorder="1" applyAlignment="1">
      <alignment horizontal="center"/>
    </xf>
    <xf numFmtId="173" fontId="0" fillId="0" borderId="0" xfId="0" applyNumberFormat="1"/>
    <xf numFmtId="168" fontId="0" fillId="0" borderId="0" xfId="0" applyNumberFormat="1"/>
    <xf numFmtId="0" fontId="15" fillId="0" borderId="0" xfId="0" applyFont="1"/>
    <xf numFmtId="168" fontId="15" fillId="0" borderId="0" xfId="0" applyNumberFormat="1" applyFont="1"/>
    <xf numFmtId="174" fontId="0" fillId="0" borderId="0" xfId="0" applyNumberFormat="1"/>
    <xf numFmtId="4" fontId="0" fillId="0" borderId="0" xfId="0" applyNumberFormat="1"/>
    <xf numFmtId="0" fontId="0" fillId="2" borderId="4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10" fontId="4" fillId="2" borderId="10" xfId="1" applyNumberFormat="1" applyFont="1" applyFill="1" applyBorder="1" applyAlignment="1">
      <alignment horizontal="center" vertical="center"/>
    </xf>
    <xf numFmtId="10" fontId="4" fillId="2" borderId="5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3" fontId="16" fillId="0" borderId="0" xfId="0" applyNumberFormat="1" applyFont="1" applyAlignment="1">
      <alignment horizontal="center"/>
    </xf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0" fontId="0" fillId="0" borderId="0" xfId="0" applyNumberFormat="1" applyFont="1" applyAlignment="1"/>
    <xf numFmtId="0" fontId="0" fillId="2" borderId="6" xfId="0" applyNumberFormat="1" applyFill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10" borderId="0" xfId="0" applyNumberFormat="1" applyFill="1" applyAlignment="1">
      <alignment vertical="center"/>
    </xf>
    <xf numFmtId="0" fontId="0" fillId="10" borderId="0" xfId="0" applyNumberFormat="1" applyFill="1" applyBorder="1" applyAlignment="1">
      <alignment vertical="center"/>
    </xf>
    <xf numFmtId="0" fontId="4" fillId="10" borderId="0" xfId="2" applyNumberFormat="1" applyFont="1" applyFill="1" applyBorder="1" applyAlignment="1">
      <alignment horizontal="center" vertical="center"/>
    </xf>
  </cellXfs>
  <cellStyles count="5">
    <cellStyle name="Comma" xfId="3" builtinId="3"/>
    <cellStyle name="Comma 2" xfId="4" xr:uid="{FE403B34-B74F-4F9A-9825-3DC6A22466A2}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6600"/>
      <color rgb="FF990000"/>
      <color rgb="FFCC3300"/>
      <color rgb="FF993300"/>
      <color rgb="FF481831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Graficas!$I$2</c:f>
              <c:strCache>
                <c:ptCount val="1"/>
                <c:pt idx="0">
                  <c:v>Demanded Units - Natural Depreciation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Graficas!$I$3:$I$23</c:f>
              <c:numCache>
                <c:formatCode>_(* #,##0_);_(* \(#,##0\);_(* "-"??_);_(@_)</c:formatCode>
                <c:ptCount val="21"/>
                <c:pt idx="0">
                  <c:v>89596.549966016333</c:v>
                </c:pt>
                <c:pt idx="1">
                  <c:v>91114.437399356175</c:v>
                </c:pt>
                <c:pt idx="2">
                  <c:v>92632.749344338634</c:v>
                </c:pt>
                <c:pt idx="3">
                  <c:v>94151.595760834622</c:v>
                </c:pt>
                <c:pt idx="4">
                  <c:v>95670.966809318154</c:v>
                </c:pt>
                <c:pt idx="5">
                  <c:v>97191.125751050262</c:v>
                </c:pt>
                <c:pt idx="6">
                  <c:v>98712.133090402975</c:v>
                </c:pt>
                <c:pt idx="7">
                  <c:v>100234.07489703076</c:v>
                </c:pt>
                <c:pt idx="8">
                  <c:v>101756.94521465954</c:v>
                </c:pt>
                <c:pt idx="9">
                  <c:v>103280.63390767928</c:v>
                </c:pt>
                <c:pt idx="10">
                  <c:v>104805.0240322891</c:v>
                </c:pt>
                <c:pt idx="11">
                  <c:v>106329.96642764714</c:v>
                </c:pt>
                <c:pt idx="12">
                  <c:v>107855.34509340371</c:v>
                </c:pt>
                <c:pt idx="13">
                  <c:v>109380.93150755868</c:v>
                </c:pt>
                <c:pt idx="14">
                  <c:v>110906.63667944225</c:v>
                </c:pt>
                <c:pt idx="15">
                  <c:v>112432.32899905607</c:v>
                </c:pt>
                <c:pt idx="16">
                  <c:v>113957.92140352287</c:v>
                </c:pt>
                <c:pt idx="17">
                  <c:v>115483.06834613743</c:v>
                </c:pt>
                <c:pt idx="18">
                  <c:v>117007.53871586088</c:v>
                </c:pt>
                <c:pt idx="19">
                  <c:v>118530.91940885298</c:v>
                </c:pt>
                <c:pt idx="20">
                  <c:v>120052.92374994344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6-4477-99C3-FB0F7680B609}"/>
            </c:ext>
          </c:extLst>
        </c:ser>
        <c:ser>
          <c:idx val="1"/>
          <c:order val="1"/>
          <c:tx>
            <c:strRef>
              <c:f>Graficas!$T$2</c:f>
              <c:strCache>
                <c:ptCount val="1"/>
                <c:pt idx="0">
                  <c:v>Demanded units to satisfy natual depreciation and quantitative déficit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Graficas!$T$3:$T$23</c:f>
              <c:numCache>
                <c:formatCode>_(* #,##0_);_(* \(#,##0\);_(* "-"??_);_(@_)</c:formatCode>
                <c:ptCount val="21"/>
                <c:pt idx="0">
                  <c:v>190346.3569941122</c:v>
                </c:pt>
                <c:pt idx="1">
                  <c:v>191864.24442745204</c:v>
                </c:pt>
                <c:pt idx="2">
                  <c:v>193382.55637243451</c:v>
                </c:pt>
                <c:pt idx="3">
                  <c:v>194901.40278893051</c:v>
                </c:pt>
                <c:pt idx="4">
                  <c:v>196420.77383741405</c:v>
                </c:pt>
                <c:pt idx="5">
                  <c:v>197940.93277914613</c:v>
                </c:pt>
                <c:pt idx="6">
                  <c:v>199461.94011849887</c:v>
                </c:pt>
                <c:pt idx="7">
                  <c:v>200983.88192512665</c:v>
                </c:pt>
                <c:pt idx="8">
                  <c:v>202506.75224275544</c:v>
                </c:pt>
                <c:pt idx="9">
                  <c:v>204030.44093577517</c:v>
                </c:pt>
                <c:pt idx="10">
                  <c:v>205554.83106038498</c:v>
                </c:pt>
                <c:pt idx="11">
                  <c:v>207079.77345574304</c:v>
                </c:pt>
                <c:pt idx="12">
                  <c:v>208605.15212149959</c:v>
                </c:pt>
                <c:pt idx="13">
                  <c:v>210130.73853565456</c:v>
                </c:pt>
                <c:pt idx="14">
                  <c:v>211656.44370753813</c:v>
                </c:pt>
                <c:pt idx="15">
                  <c:v>213182.13602715195</c:v>
                </c:pt>
                <c:pt idx="16">
                  <c:v>214707.72843161874</c:v>
                </c:pt>
                <c:pt idx="17">
                  <c:v>216232.87537423329</c:v>
                </c:pt>
                <c:pt idx="18">
                  <c:v>217757.34574395674</c:v>
                </c:pt>
                <c:pt idx="19">
                  <c:v>219280.72643694887</c:v>
                </c:pt>
                <c:pt idx="20">
                  <c:v>220802.73077803932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6-4477-99C3-FB0F7680B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0680944"/>
        <c:axId val="1760677616"/>
      </c:barChart>
      <c:catAx>
        <c:axId val="176068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0677616"/>
        <c:crosses val="autoZero"/>
        <c:auto val="1"/>
        <c:lblAlgn val="ctr"/>
        <c:lblOffset val="100"/>
        <c:noMultiLvlLbl val="0"/>
      </c:catAx>
      <c:valAx>
        <c:axId val="176067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Número</a:t>
                </a:r>
                <a:r>
                  <a:rPr lang="en-US" baseline="0"/>
                  <a:t> de Viviendas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4314689058765E-2"/>
              <c:y val="0.300540564781157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068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Graficas!$F$2</c:f>
              <c:strCache>
                <c:ptCount val="1"/>
                <c:pt idx="0">
                  <c:v>Required Units Yearly (Natural Demand)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Graficas!$F$3:$F$23</c:f>
              <c:numCache>
                <c:formatCode>_(* #,##0_);_(* \(#,##0\);_(* "-"??_);_(@_)</c:formatCode>
                <c:ptCount val="21"/>
                <c:pt idx="0">
                  <c:v>607154.97333593667</c:v>
                </c:pt>
                <c:pt idx="1">
                  <c:v>607324.77799297869</c:v>
                </c:pt>
                <c:pt idx="2">
                  <c:v>607538.56659840047</c:v>
                </c:pt>
                <c:pt idx="3">
                  <c:v>607748.41939341277</c:v>
                </c:pt>
                <c:pt idx="4">
                  <c:v>608063.57669284195</c:v>
                </c:pt>
                <c:pt idx="5">
                  <c:v>608402.93574108183</c:v>
                </c:pt>
                <c:pt idx="6">
                  <c:v>608776.72265111655</c:v>
                </c:pt>
                <c:pt idx="7">
                  <c:v>609148.12705150992</c:v>
                </c:pt>
                <c:pt idx="8">
                  <c:v>609475.47720789909</c:v>
                </c:pt>
                <c:pt idx="9">
                  <c:v>609756.04984392971</c:v>
                </c:pt>
                <c:pt idx="10">
                  <c:v>609976.9581432119</c:v>
                </c:pt>
                <c:pt idx="11">
                  <c:v>610151.46630262583</c:v>
                </c:pt>
                <c:pt idx="12">
                  <c:v>610234.56566198915</c:v>
                </c:pt>
                <c:pt idx="13">
                  <c:v>610282.06875342876</c:v>
                </c:pt>
                <c:pt idx="14">
                  <c:v>610276.92784553021</c:v>
                </c:pt>
                <c:pt idx="15">
                  <c:v>610236.96178671718</c:v>
                </c:pt>
                <c:pt idx="16">
                  <c:v>610058.77704582363</c:v>
                </c:pt>
                <c:pt idx="17">
                  <c:v>609788.14788938314</c:v>
                </c:pt>
                <c:pt idx="18">
                  <c:v>609352.27719683945</c:v>
                </c:pt>
                <c:pt idx="19">
                  <c:v>608801.73643618077</c:v>
                </c:pt>
                <c:pt idx="20">
                  <c:v>608124.50002262741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3-483A-846F-D09869292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18892360"/>
        <c:axId val="1018890760"/>
      </c:barChart>
      <c:catAx>
        <c:axId val="101889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890760"/>
        <c:crosses val="autoZero"/>
        <c:auto val="1"/>
        <c:lblAlgn val="ctr"/>
        <c:lblOffset val="100"/>
        <c:noMultiLvlLbl val="0"/>
      </c:catAx>
      <c:valAx>
        <c:axId val="1018890760"/>
        <c:scaling>
          <c:orientation val="minMax"/>
          <c:max val="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units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438920326739065E-2"/>
              <c:y val="0.31637352417561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892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Graficas!$D$2</c:f>
              <c:strCache>
                <c:ptCount val="1"/>
                <c:pt idx="0">
                  <c:v>Nuevas de viviendas para satisfacer demanda natural (crecimiento poblacional)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Graficas!$D$3:$D$23</c:f>
              <c:numCache>
                <c:formatCode>#,##0</c:formatCode>
                <c:ptCount val="21"/>
                <c:pt idx="0">
                  <c:v>1226633.9597424716</c:v>
                </c:pt>
                <c:pt idx="1">
                  <c:v>1833958.7377354503</c:v>
                </c:pt>
                <c:pt idx="2">
                  <c:v>2441497.3043338507</c:v>
                </c:pt>
                <c:pt idx="3">
                  <c:v>3049245.7237272635</c:v>
                </c:pt>
                <c:pt idx="4">
                  <c:v>3657309.3004201055</c:v>
                </c:pt>
                <c:pt idx="5">
                  <c:v>4265712.2361611873</c:v>
                </c:pt>
                <c:pt idx="6">
                  <c:v>4874488.9588123038</c:v>
                </c:pt>
                <c:pt idx="7">
                  <c:v>5483637.0858638138</c:v>
                </c:pt>
                <c:pt idx="8">
                  <c:v>6093112.5630717129</c:v>
                </c:pt>
                <c:pt idx="9">
                  <c:v>6702868.6129156426</c:v>
                </c:pt>
                <c:pt idx="10">
                  <c:v>7312845.5710588545</c:v>
                </c:pt>
                <c:pt idx="11">
                  <c:v>7922997.0373614803</c:v>
                </c:pt>
                <c:pt idx="12">
                  <c:v>8533231.6030234694</c:v>
                </c:pt>
                <c:pt idx="13">
                  <c:v>9143513.6717768982</c:v>
                </c:pt>
                <c:pt idx="14">
                  <c:v>9753790.5996224284</c:v>
                </c:pt>
                <c:pt idx="15">
                  <c:v>10364027.561409146</c:v>
                </c:pt>
                <c:pt idx="16">
                  <c:v>10974086.338454969</c:v>
                </c:pt>
                <c:pt idx="17">
                  <c:v>11583874.486344352</c:v>
                </c:pt>
                <c:pt idx="18">
                  <c:v>12193226.763541192</c:v>
                </c:pt>
                <c:pt idx="19">
                  <c:v>12802028.499977373</c:v>
                </c:pt>
                <c:pt idx="20">
                  <c:v>13410153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6-48D1-8E1A-B5B530F8CF5F}"/>
            </c:ext>
          </c:extLst>
        </c:ser>
        <c:ser>
          <c:idx val="2"/>
          <c:order val="1"/>
          <c:tx>
            <c:strRef>
              <c:f>Graficas!$H$2</c:f>
              <c:strCache>
                <c:ptCount val="1"/>
                <c:pt idx="0">
                  <c:v>Nuevas viviendas para satisfacer reducción de hogares (ocupantes/vivienda)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Graficas!$H$3:$H$23</c:f>
              <c:numCache>
                <c:formatCode>#,##0</c:formatCode>
                <c:ptCount val="21"/>
                <c:pt idx="0">
                  <c:v>294989.99352691905</c:v>
                </c:pt>
                <c:pt idx="1">
                  <c:v>293378.08524832129</c:v>
                </c:pt>
                <c:pt idx="2">
                  <c:v>298139.63404425234</c:v>
                </c:pt>
                <c:pt idx="3">
                  <c:v>303018.0516878888</c:v>
                </c:pt>
                <c:pt idx="4">
                  <c:v>308017.19434582442</c:v>
                </c:pt>
                <c:pt idx="5">
                  <c:v>313141.07855349779</c:v>
                </c:pt>
                <c:pt idx="6">
                  <c:v>318393.88928568363</c:v>
                </c:pt>
                <c:pt idx="7">
                  <c:v>323779.9885045439</c:v>
                </c:pt>
                <c:pt idx="8">
                  <c:v>329303.92421834916</c:v>
                </c:pt>
                <c:pt idx="9">
                  <c:v>334970.44008564949</c:v>
                </c:pt>
                <c:pt idx="10">
                  <c:v>340784.48560288548</c:v>
                </c:pt>
                <c:pt idx="11">
                  <c:v>346751.22691636533</c:v>
                </c:pt>
                <c:pt idx="12">
                  <c:v>352876.05830264837</c:v>
                </c:pt>
                <c:pt idx="13">
                  <c:v>359164.6143649444</c:v>
                </c:pt>
                <c:pt idx="14">
                  <c:v>365622.78299711645</c:v>
                </c:pt>
                <c:pt idx="15">
                  <c:v>372256.71917100251</c:v>
                </c:pt>
                <c:pt idx="16">
                  <c:v>379072.85960720479</c:v>
                </c:pt>
                <c:pt idx="17">
                  <c:v>386077.93839485198</c:v>
                </c:pt>
                <c:pt idx="18">
                  <c:v>393279.00363104045</c:v>
                </c:pt>
                <c:pt idx="19">
                  <c:v>400683.43515665829</c:v>
                </c:pt>
                <c:pt idx="20">
                  <c:v>408298.96347213537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6-48D1-8E1A-B5B530F8CF5F}"/>
            </c:ext>
          </c:extLst>
        </c:ser>
        <c:ser>
          <c:idx val="3"/>
          <c:order val="2"/>
          <c:tx>
            <c:strRef>
              <c:f>Graficas!$I$2</c:f>
              <c:strCache>
                <c:ptCount val="1"/>
                <c:pt idx="0">
                  <c:v>Demanded Units - Natural Depreciation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Graficas!$I$3:$I$23</c:f>
              <c:numCache>
                <c:formatCode>_(* #,##0_);_(* \(#,##0\);_(* "-"??_);_(@_)</c:formatCode>
                <c:ptCount val="21"/>
                <c:pt idx="0">
                  <c:v>89596.549966016333</c:v>
                </c:pt>
                <c:pt idx="1">
                  <c:v>91114.437399356175</c:v>
                </c:pt>
                <c:pt idx="2">
                  <c:v>92632.749344338634</c:v>
                </c:pt>
                <c:pt idx="3">
                  <c:v>94151.595760834622</c:v>
                </c:pt>
                <c:pt idx="4">
                  <c:v>95670.966809318154</c:v>
                </c:pt>
                <c:pt idx="5">
                  <c:v>97191.125751050262</c:v>
                </c:pt>
                <c:pt idx="6">
                  <c:v>98712.133090402975</c:v>
                </c:pt>
                <c:pt idx="7">
                  <c:v>100234.07489703076</c:v>
                </c:pt>
                <c:pt idx="8">
                  <c:v>101756.94521465954</c:v>
                </c:pt>
                <c:pt idx="9">
                  <c:v>103280.63390767928</c:v>
                </c:pt>
                <c:pt idx="10">
                  <c:v>104805.0240322891</c:v>
                </c:pt>
                <c:pt idx="11">
                  <c:v>106329.96642764714</c:v>
                </c:pt>
                <c:pt idx="12">
                  <c:v>107855.34509340371</c:v>
                </c:pt>
                <c:pt idx="13">
                  <c:v>109380.93150755868</c:v>
                </c:pt>
                <c:pt idx="14">
                  <c:v>110906.63667944225</c:v>
                </c:pt>
                <c:pt idx="15">
                  <c:v>112432.32899905607</c:v>
                </c:pt>
                <c:pt idx="16">
                  <c:v>113957.92140352287</c:v>
                </c:pt>
                <c:pt idx="17">
                  <c:v>115483.06834613743</c:v>
                </c:pt>
                <c:pt idx="18">
                  <c:v>117007.53871586088</c:v>
                </c:pt>
                <c:pt idx="19">
                  <c:v>118530.91940885298</c:v>
                </c:pt>
                <c:pt idx="20">
                  <c:v>120052.92374994344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6-48D1-8E1A-B5B530F8CF5F}"/>
            </c:ext>
          </c:extLst>
        </c:ser>
        <c:ser>
          <c:idx val="4"/>
          <c:order val="3"/>
          <c:tx>
            <c:strRef>
              <c:f>Graficas!$J$2</c:f>
              <c:strCache>
                <c:ptCount val="1"/>
                <c:pt idx="0">
                  <c:v>Required Units - Quantitative Déficit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Graficas!$J$3:$J$23</c:f>
              <c:numCache>
                <c:formatCode>_(* #,##0_);_(* \(#,##0\);_(* "-"??_);_(@_)</c:formatCode>
                <c:ptCount val="21"/>
                <c:pt idx="0">
                  <c:v>100749.80702809588</c:v>
                </c:pt>
                <c:pt idx="1">
                  <c:v>100749.80702809588</c:v>
                </c:pt>
                <c:pt idx="2">
                  <c:v>100749.80702809588</c:v>
                </c:pt>
                <c:pt idx="3">
                  <c:v>100749.80702809588</c:v>
                </c:pt>
                <c:pt idx="4">
                  <c:v>100749.80702809588</c:v>
                </c:pt>
                <c:pt idx="5">
                  <c:v>100749.80702809588</c:v>
                </c:pt>
                <c:pt idx="6">
                  <c:v>100749.80702809588</c:v>
                </c:pt>
                <c:pt idx="7">
                  <c:v>100749.80702809588</c:v>
                </c:pt>
                <c:pt idx="8">
                  <c:v>100749.80702809588</c:v>
                </c:pt>
                <c:pt idx="9">
                  <c:v>100749.80702809588</c:v>
                </c:pt>
                <c:pt idx="10">
                  <c:v>100749.80702809588</c:v>
                </c:pt>
                <c:pt idx="11">
                  <c:v>100749.80702809588</c:v>
                </c:pt>
                <c:pt idx="12">
                  <c:v>100749.80702809588</c:v>
                </c:pt>
                <c:pt idx="13">
                  <c:v>100749.80702809588</c:v>
                </c:pt>
                <c:pt idx="14">
                  <c:v>100749.80702809588</c:v>
                </c:pt>
                <c:pt idx="15">
                  <c:v>100749.80702809588</c:v>
                </c:pt>
                <c:pt idx="16">
                  <c:v>100749.80702809588</c:v>
                </c:pt>
                <c:pt idx="17">
                  <c:v>100749.80702809588</c:v>
                </c:pt>
                <c:pt idx="18">
                  <c:v>100749.80702809588</c:v>
                </c:pt>
                <c:pt idx="19">
                  <c:v>100749.80702809588</c:v>
                </c:pt>
                <c:pt idx="20">
                  <c:v>100749.80702809588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76-48D1-8E1A-B5B530F8C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18907720"/>
        <c:axId val="1018906760"/>
      </c:barChart>
      <c:catAx>
        <c:axId val="101890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906760"/>
        <c:crosses val="autoZero"/>
        <c:auto val="1"/>
        <c:lblAlgn val="ctr"/>
        <c:lblOffset val="100"/>
        <c:noMultiLvlLbl val="0"/>
      </c:catAx>
      <c:valAx>
        <c:axId val="1018906760"/>
        <c:scaling>
          <c:orientation val="minMax"/>
          <c:max val="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Houses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90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Graficas!$S$53</c:f>
              <c:strCache>
                <c:ptCount val="1"/>
                <c:pt idx="0">
                  <c:v>Total Population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99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675-4902-AB17-C8AC021F03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Graficas!$R$54:$R$61</c:f>
              <c:numCache>
                <c:formatCode>General</c:formatCode>
                <c:ptCount val="8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Graficas!$S$54:$S$61</c:f>
              <c:numCache>
                <c:formatCode>General</c:formatCode>
                <c:ptCount val="8"/>
                <c:pt idx="0">
                  <c:v>25.8</c:v>
                </c:pt>
                <c:pt idx="1">
                  <c:v>34.9</c:v>
                </c:pt>
                <c:pt idx="2">
                  <c:v>48.2</c:v>
                </c:pt>
                <c:pt idx="3">
                  <c:v>66.8</c:v>
                </c:pt>
                <c:pt idx="4">
                  <c:v>81.2</c:v>
                </c:pt>
                <c:pt idx="5">
                  <c:v>97.5</c:v>
                </c:pt>
                <c:pt idx="6">
                  <c:v>112.3</c:v>
                </c:pt>
                <c:pt idx="7">
                  <c:v>126.02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5-4902-AB17-C8AC021F03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235528"/>
        <c:axId val="1019239048"/>
      </c:barChart>
      <c:catAx>
        <c:axId val="101923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239048"/>
        <c:crosses val="autoZero"/>
        <c:auto val="1"/>
        <c:lblAlgn val="ctr"/>
        <c:lblOffset val="100"/>
        <c:noMultiLvlLbl val="0"/>
      </c:catAx>
      <c:valAx>
        <c:axId val="101923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Población (millones)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235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1990</c:v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Graficas!$BL$7:$BO$7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Graficas!$BL$8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4-4D76-86F5-6B5D47246F90}"/>
            </c:ext>
          </c:extLst>
        </c:ser>
        <c:ser>
          <c:idx val="0"/>
          <c:order val="1"/>
          <c:tx>
            <c:v>2000</c:v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Graficas!$BL$7:$BO$7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Graficas!$BM$8</c:f>
              <c:numCache>
                <c:formatCode>General</c:formatCode>
                <c:ptCount val="1"/>
                <c:pt idx="0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4-4D76-86F5-6B5D47246F90}"/>
            </c:ext>
          </c:extLst>
        </c:ser>
        <c:ser>
          <c:idx val="2"/>
          <c:order val="2"/>
          <c:tx>
            <c:v>2010</c:v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Graficas!$BL$7:$BO$7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Graficas!$BN$8</c:f>
              <c:numCache>
                <c:formatCode>General</c:formatCode>
                <c:ptCount val="1"/>
                <c:pt idx="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14-4D76-86F5-6B5D47246F90}"/>
            </c:ext>
          </c:extLst>
        </c:ser>
        <c:ser>
          <c:idx val="3"/>
          <c:order val="3"/>
          <c:tx>
            <c:v>2020</c:v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Graficas!$BL$7:$BO$7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Graficas!$BO$8</c:f>
              <c:numCache>
                <c:formatCode>_(* #,##0.0_);_(* \(#,##0.0\);_(* "-"??_);_(@_)</c:formatCode>
                <c:ptCount val="1"/>
                <c:pt idx="0">
                  <c:v>3.5779982254535962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14-4D76-86F5-6B5D47246F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0042256"/>
        <c:axId val="750040656"/>
      </c:barChart>
      <c:catAx>
        <c:axId val="750042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0040656"/>
        <c:crosses val="autoZero"/>
        <c:auto val="1"/>
        <c:lblAlgn val="ctr"/>
        <c:lblOffset val="100"/>
        <c:noMultiLvlLbl val="0"/>
      </c:catAx>
      <c:valAx>
        <c:axId val="75004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04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1990</c:v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Graficas!$BR$7:$BU$7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Graficas!$BR$8</c:f>
              <c:numCache>
                <c:formatCode>General</c:formatCode>
                <c:ptCount val="1"/>
                <c:pt idx="0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1-4B89-B570-550EDCB939B8}"/>
            </c:ext>
          </c:extLst>
        </c:ser>
        <c:ser>
          <c:idx val="0"/>
          <c:order val="1"/>
          <c:tx>
            <c:v>2000</c:v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Graficas!$BR$7:$BU$7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Graficas!$BS$8</c:f>
              <c:numCache>
                <c:formatCode>General</c:formatCode>
                <c:ptCount val="1"/>
                <c:pt idx="0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1-4B89-B570-550EDCB939B8}"/>
            </c:ext>
          </c:extLst>
        </c:ser>
        <c:ser>
          <c:idx val="2"/>
          <c:order val="2"/>
          <c:tx>
            <c:v>2010</c:v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Graficas!$BR$7:$BU$7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Graficas!$BT$8</c:f>
              <c:numCache>
                <c:formatCode>General</c:formatCode>
                <c:ptCount val="1"/>
                <c:pt idx="0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1-4B89-B570-550EDCB939B8}"/>
            </c:ext>
          </c:extLst>
        </c:ser>
        <c:ser>
          <c:idx val="3"/>
          <c:order val="3"/>
          <c:tx>
            <c:v>2020</c:v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Graficas!$BR$7:$BU$7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Graficas!$BU$8</c:f>
              <c:numCache>
                <c:formatCode>_(* #,##0.0_);_(* \(#,##0.0\);_(* "-"??_);_(@_)</c:formatCode>
                <c:ptCount val="1"/>
                <c:pt idx="0">
                  <c:v>35.219141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11-4B89-B570-550EDCB939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0042256"/>
        <c:axId val="750040656"/>
      </c:barChart>
      <c:catAx>
        <c:axId val="750042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0040656"/>
        <c:crosses val="autoZero"/>
        <c:auto val="1"/>
        <c:lblAlgn val="ctr"/>
        <c:lblOffset val="100"/>
        <c:noMultiLvlLbl val="0"/>
      </c:catAx>
      <c:valAx>
        <c:axId val="75004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04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Replacement Units Demanded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Graficas!$I$2</c:f>
              <c:strCache>
                <c:ptCount val="1"/>
                <c:pt idx="0">
                  <c:v>Demanded Units - Natural Depreciation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Graficas!$I$3:$I$23</c:f>
              <c:numCache>
                <c:formatCode>_(* #,##0_);_(* \(#,##0\);_(* "-"??_);_(@_)</c:formatCode>
                <c:ptCount val="21"/>
                <c:pt idx="0">
                  <c:v>89596.549966016333</c:v>
                </c:pt>
                <c:pt idx="1">
                  <c:v>91114.437399356175</c:v>
                </c:pt>
                <c:pt idx="2">
                  <c:v>92632.749344338634</c:v>
                </c:pt>
                <c:pt idx="3">
                  <c:v>94151.595760834622</c:v>
                </c:pt>
                <c:pt idx="4">
                  <c:v>95670.966809318154</c:v>
                </c:pt>
                <c:pt idx="5">
                  <c:v>97191.125751050262</c:v>
                </c:pt>
                <c:pt idx="6">
                  <c:v>98712.133090402975</c:v>
                </c:pt>
                <c:pt idx="7">
                  <c:v>100234.07489703076</c:v>
                </c:pt>
                <c:pt idx="8">
                  <c:v>101756.94521465954</c:v>
                </c:pt>
                <c:pt idx="9">
                  <c:v>103280.63390767928</c:v>
                </c:pt>
                <c:pt idx="10">
                  <c:v>104805.0240322891</c:v>
                </c:pt>
                <c:pt idx="11">
                  <c:v>106329.96642764714</c:v>
                </c:pt>
                <c:pt idx="12">
                  <c:v>107855.34509340371</c:v>
                </c:pt>
                <c:pt idx="13">
                  <c:v>109380.93150755868</c:v>
                </c:pt>
                <c:pt idx="14">
                  <c:v>110906.63667944225</c:v>
                </c:pt>
                <c:pt idx="15">
                  <c:v>112432.32899905607</c:v>
                </c:pt>
                <c:pt idx="16">
                  <c:v>113957.92140352287</c:v>
                </c:pt>
                <c:pt idx="17">
                  <c:v>115483.06834613743</c:v>
                </c:pt>
                <c:pt idx="18">
                  <c:v>117007.53871586088</c:v>
                </c:pt>
                <c:pt idx="19">
                  <c:v>118530.91940885298</c:v>
                </c:pt>
                <c:pt idx="20">
                  <c:v>120052.92374994344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1-463B-AEEA-AE75B6595096}"/>
            </c:ext>
          </c:extLst>
        </c:ser>
        <c:ser>
          <c:idx val="0"/>
          <c:order val="1"/>
          <c:tx>
            <c:strRef>
              <c:f>Graficas!$J$2</c:f>
              <c:strCache>
                <c:ptCount val="1"/>
                <c:pt idx="0">
                  <c:v>Required Units - Quantitative Déficit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Graficas!$J$3:$J$23</c:f>
              <c:numCache>
                <c:formatCode>_(* #,##0_);_(* \(#,##0\);_(* "-"??_);_(@_)</c:formatCode>
                <c:ptCount val="21"/>
                <c:pt idx="0">
                  <c:v>100749.80702809588</c:v>
                </c:pt>
                <c:pt idx="1">
                  <c:v>100749.80702809588</c:v>
                </c:pt>
                <c:pt idx="2">
                  <c:v>100749.80702809588</c:v>
                </c:pt>
                <c:pt idx="3">
                  <c:v>100749.80702809588</c:v>
                </c:pt>
                <c:pt idx="4">
                  <c:v>100749.80702809588</c:v>
                </c:pt>
                <c:pt idx="5">
                  <c:v>100749.80702809588</c:v>
                </c:pt>
                <c:pt idx="6">
                  <c:v>100749.80702809588</c:v>
                </c:pt>
                <c:pt idx="7">
                  <c:v>100749.80702809588</c:v>
                </c:pt>
                <c:pt idx="8">
                  <c:v>100749.80702809588</c:v>
                </c:pt>
                <c:pt idx="9">
                  <c:v>100749.80702809588</c:v>
                </c:pt>
                <c:pt idx="10">
                  <c:v>100749.80702809588</c:v>
                </c:pt>
                <c:pt idx="11">
                  <c:v>100749.80702809588</c:v>
                </c:pt>
                <c:pt idx="12">
                  <c:v>100749.80702809588</c:v>
                </c:pt>
                <c:pt idx="13">
                  <c:v>100749.80702809588</c:v>
                </c:pt>
                <c:pt idx="14">
                  <c:v>100749.80702809588</c:v>
                </c:pt>
                <c:pt idx="15">
                  <c:v>100749.80702809588</c:v>
                </c:pt>
                <c:pt idx="16">
                  <c:v>100749.80702809588</c:v>
                </c:pt>
                <c:pt idx="17">
                  <c:v>100749.80702809588</c:v>
                </c:pt>
                <c:pt idx="18">
                  <c:v>100749.80702809588</c:v>
                </c:pt>
                <c:pt idx="19">
                  <c:v>100749.80702809588</c:v>
                </c:pt>
                <c:pt idx="20">
                  <c:v>100749.80702809588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B-4F94-84BA-0E54FC87E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01582384"/>
        <c:axId val="401582704"/>
      </c:barChart>
      <c:catAx>
        <c:axId val="40158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582704"/>
        <c:crosses val="autoZero"/>
        <c:auto val="1"/>
        <c:lblAlgn val="ctr"/>
        <c:lblOffset val="100"/>
        <c:noMultiLvlLbl val="0"/>
      </c:catAx>
      <c:valAx>
        <c:axId val="401582704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Units</a:t>
                </a:r>
              </a:p>
            </c:rich>
          </c:tx>
          <c:layout>
            <c:manualLayout>
              <c:xMode val="edge"/>
              <c:yMode val="edge"/>
              <c:x val="3.0441924348004582E-2"/>
              <c:y val="0.31709889024861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58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Graficas!$B$108</c:f>
              <c:strCache>
                <c:ptCount val="1"/>
                <c:pt idx="0">
                  <c:v>Required GDP share for housing construction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Graficas!$A$109:$A$129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Graficas!$B$109:$B$129</c:f>
              <c:numCache>
                <c:formatCode>0.00%</c:formatCode>
                <c:ptCount val="21"/>
                <c:pt idx="0">
                  <c:v>3.9369679727784192E-2</c:v>
                </c:pt>
                <c:pt idx="1">
                  <c:v>3.9041589181542047E-2</c:v>
                </c:pt>
                <c:pt idx="2">
                  <c:v>3.8718207071958347E-2</c:v>
                </c:pt>
                <c:pt idx="3">
                  <c:v>3.8397161207611732E-2</c:v>
                </c:pt>
                <c:pt idx="4">
                  <c:v>3.8083610958686932E-2</c:v>
                </c:pt>
                <c:pt idx="5">
                  <c:v>3.777359543666068E-2</c:v>
                </c:pt>
                <c:pt idx="6">
                  <c:v>3.7467539698989964E-2</c:v>
                </c:pt>
                <c:pt idx="7">
                  <c:v>3.7163693027297981E-2</c:v>
                </c:pt>
                <c:pt idx="8">
                  <c:v>3.6860151224992727E-2</c:v>
                </c:pt>
                <c:pt idx="9">
                  <c:v>3.65568340995613E-2</c:v>
                </c:pt>
                <c:pt idx="10">
                  <c:v>3.6253213401917367E-2</c:v>
                </c:pt>
                <c:pt idx="11">
                  <c:v>3.5799705285489043E-2</c:v>
                </c:pt>
                <c:pt idx="12">
                  <c:v>3.5347790034576568E-2</c:v>
                </c:pt>
                <c:pt idx="13">
                  <c:v>3.4899939305727927E-2</c:v>
                </c:pt>
                <c:pt idx="14">
                  <c:v>3.445543406448013E-2</c:v>
                </c:pt>
                <c:pt idx="15">
                  <c:v>3.4015034619416074E-2</c:v>
                </c:pt>
                <c:pt idx="16">
                  <c:v>3.3574523856032074E-2</c:v>
                </c:pt>
                <c:pt idx="17">
                  <c:v>3.3135902922173319E-2</c:v>
                </c:pt>
                <c:pt idx="18">
                  <c:v>3.269637740642363E-2</c:v>
                </c:pt>
                <c:pt idx="19">
                  <c:v>3.2258116263505353E-2</c:v>
                </c:pt>
                <c:pt idx="20">
                  <c:v>3.1820768886157681E-2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0-449D-AF3F-C16194B98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693688"/>
        <c:axId val="972694008"/>
      </c:barChart>
      <c:catAx>
        <c:axId val="97269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694008"/>
        <c:crosses val="autoZero"/>
        <c:auto val="1"/>
        <c:lblAlgn val="ctr"/>
        <c:lblOffset val="100"/>
        <c:noMultiLvlLbl val="0"/>
      </c:catAx>
      <c:valAx>
        <c:axId val="97269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share</a:t>
                </a:r>
              </a:p>
            </c:rich>
          </c:tx>
          <c:layout>
            <c:manualLayout>
              <c:xMode val="edge"/>
              <c:yMode val="edge"/>
              <c:x val="1.9430950728660652E-2"/>
              <c:y val="0.292332734190381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69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Graficas!$D$108</c:f>
              <c:strCache>
                <c:ptCount val="1"/>
                <c:pt idx="0">
                  <c:v>Total required hectares to be developed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Graficas!$A$109:$A$129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Graficas!$D$109:$D$129</c:f>
              <c:numCache>
                <c:formatCode>_(* #,##0_);_(* \(#,##0\);_(* "-"??_);_(@_)</c:formatCode>
                <c:ptCount val="21"/>
                <c:pt idx="0">
                  <c:v>16068.541920595033</c:v>
                </c:pt>
                <c:pt idx="1">
                  <c:v>16102.548916216228</c:v>
                </c:pt>
                <c:pt idx="2">
                  <c:v>16137.450742306877</c:v>
                </c:pt>
                <c:pt idx="3">
                  <c:v>16172.284031418767</c:v>
                </c:pt>
                <c:pt idx="4">
                  <c:v>16209.249777629209</c:v>
                </c:pt>
                <c:pt idx="5">
                  <c:v>16246.719065127143</c:v>
                </c:pt>
                <c:pt idx="6">
                  <c:v>16284.8991692523</c:v>
                </c:pt>
                <c:pt idx="7">
                  <c:v>16323.050095323775</c:v>
                </c:pt>
                <c:pt idx="8">
                  <c:v>16360.332037875236</c:v>
                </c:pt>
                <c:pt idx="9">
                  <c:v>16396.687903655602</c:v>
                </c:pt>
                <c:pt idx="10">
                  <c:v>16431.855666897027</c:v>
                </c:pt>
                <c:pt idx="11">
                  <c:v>16466.099595575681</c:v>
                </c:pt>
                <c:pt idx="12">
                  <c:v>16498.510427781846</c:v>
                </c:pt>
                <c:pt idx="13">
                  <c:v>16530.208181319576</c:v>
                </c:pt>
                <c:pt idx="14">
                  <c:v>16560.84755123888</c:v>
                </c:pt>
                <c:pt idx="15">
                  <c:v>16590.784935394011</c:v>
                </c:pt>
                <c:pt idx="16">
                  <c:v>16617.935199815012</c:v>
                </c:pt>
                <c:pt idx="17">
                  <c:v>16643.213733206419</c:v>
                </c:pt>
                <c:pt idx="18">
                  <c:v>16665.149016701591</c:v>
                </c:pt>
                <c:pt idx="19">
                  <c:v>16684.75174133811</c:v>
                </c:pt>
                <c:pt idx="20">
                  <c:v>16701.773815077984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2-47AD-B3C7-B1EFE24B8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4896248"/>
        <c:axId val="724898168"/>
      </c:barChart>
      <c:catAx>
        <c:axId val="72489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898168"/>
        <c:crosses val="autoZero"/>
        <c:auto val="1"/>
        <c:lblAlgn val="ctr"/>
        <c:lblOffset val="100"/>
        <c:noMultiLvlLbl val="0"/>
      </c:catAx>
      <c:valAx>
        <c:axId val="72489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Héctares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89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Graficas!$S$53</c:f>
              <c:strCache>
                <c:ptCount val="1"/>
                <c:pt idx="0">
                  <c:v>Total Population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99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32A-41D0-B26E-E065E0A97415}"/>
              </c:ext>
            </c:extLst>
          </c:dPt>
          <c:cat>
            <c:numRef>
              <c:f>Graficas!$R$54:$R$61</c:f>
              <c:numCache>
                <c:formatCode>General</c:formatCode>
                <c:ptCount val="8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Graficas!$S$54:$S$61</c:f>
              <c:numCache>
                <c:formatCode>General</c:formatCode>
                <c:ptCount val="8"/>
                <c:pt idx="0">
                  <c:v>25.8</c:v>
                </c:pt>
                <c:pt idx="1">
                  <c:v>34.9</c:v>
                </c:pt>
                <c:pt idx="2">
                  <c:v>48.2</c:v>
                </c:pt>
                <c:pt idx="3">
                  <c:v>66.8</c:v>
                </c:pt>
                <c:pt idx="4">
                  <c:v>81.2</c:v>
                </c:pt>
                <c:pt idx="5">
                  <c:v>97.5</c:v>
                </c:pt>
                <c:pt idx="6">
                  <c:v>112.3</c:v>
                </c:pt>
                <c:pt idx="7">
                  <c:v>126.02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1D0-B26E-E065E0A97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412191"/>
        <c:axId val="1183404703"/>
      </c:barChart>
      <c:lineChart>
        <c:grouping val="standard"/>
        <c:varyColors val="0"/>
        <c:ser>
          <c:idx val="1"/>
          <c:order val="1"/>
          <c:tx>
            <c:strRef>
              <c:f>Graficas!$T$53</c:f>
              <c:strCache>
                <c:ptCount val="1"/>
                <c:pt idx="0">
                  <c:v>Mexico's Population Growth Rate</c:v>
                </c:pt>
              </c:strCache>
            </c:strRef>
          </c:tx>
          <c:spPr>
            <a:ln w="28575" cap="rnd">
              <a:solidFill>
                <a:srgbClr val="481831"/>
              </a:solidFill>
              <a:round/>
            </a:ln>
            <a:effectLst/>
          </c:spPr>
          <c:marker>
            <c:symbol val="none"/>
          </c:marker>
          <c:cat>
            <c:numRef>
              <c:f>Graficas!$R$54:$R$61</c:f>
              <c:numCache>
                <c:formatCode>General</c:formatCode>
                <c:ptCount val="8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Graficas!$T$54:$T$61</c:f>
              <c:numCache>
                <c:formatCode>0.00%</c:formatCode>
                <c:ptCount val="8"/>
                <c:pt idx="0">
                  <c:v>3.4000000000000002E-2</c:v>
                </c:pt>
                <c:pt idx="1">
                  <c:v>3.1E-2</c:v>
                </c:pt>
                <c:pt idx="2">
                  <c:v>3.1E-2</c:v>
                </c:pt>
                <c:pt idx="3">
                  <c:v>2.4E-2</c:v>
                </c:pt>
                <c:pt idx="4">
                  <c:v>1.9E-2</c:v>
                </c:pt>
                <c:pt idx="5">
                  <c:v>1.4E-2</c:v>
                </c:pt>
                <c:pt idx="6">
                  <c:v>1.4E-2</c:v>
                </c:pt>
                <c:pt idx="7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A-41D0-B26E-E065E0A97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413855"/>
        <c:axId val="1183401791"/>
      </c:lineChart>
      <c:catAx>
        <c:axId val="118341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404703"/>
        <c:crosses val="autoZero"/>
        <c:auto val="1"/>
        <c:lblAlgn val="ctr"/>
        <c:lblOffset val="100"/>
        <c:noMultiLvlLbl val="0"/>
      </c:catAx>
      <c:valAx>
        <c:axId val="118340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412191"/>
        <c:crosses val="autoZero"/>
        <c:crossBetween val="between"/>
      </c:valAx>
      <c:valAx>
        <c:axId val="1183401791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413855"/>
        <c:crosses val="max"/>
        <c:crossBetween val="between"/>
      </c:valAx>
      <c:catAx>
        <c:axId val="11834138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834017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Graficas!$G$158</c:f>
              <c:strCache>
                <c:ptCount val="1"/>
                <c:pt idx="0">
                  <c:v>sum(Diferencia YoY cambio de densidad households + Reemplazo de stock)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Graficas!$A$161:$A$181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Graficas!$G$161:$G$181</c:f>
              <c:numCache>
                <c:formatCode>_(* #,##0_);_(* \(#,##0\);_(* "-"??_);_(@_)</c:formatCode>
                <c:ptCount val="21"/>
                <c:pt idx="0">
                  <c:v>373064.71191737195</c:v>
                </c:pt>
                <c:pt idx="1">
                  <c:v>379146.27493034909</c:v>
                </c:pt>
                <c:pt idx="2">
                  <c:v>385339.36566129047</c:v>
                </c:pt>
                <c:pt idx="3">
                  <c:v>391647.73000293714</c:v>
                </c:pt>
                <c:pt idx="4">
                  <c:v>398075.14401114057</c:v>
                </c:pt>
                <c:pt idx="5">
                  <c:v>404625.81428908004</c:v>
                </c:pt>
                <c:pt idx="6">
                  <c:v>411303.91005278012</c:v>
                </c:pt>
                <c:pt idx="7">
                  <c:v>418113.79984577972</c:v>
                </c:pt>
                <c:pt idx="8">
                  <c:v>425059.94284141122</c:v>
                </c:pt>
                <c:pt idx="9">
                  <c:v>432146.88611860928</c:v>
                </c:pt>
                <c:pt idx="10">
                  <c:v>439379.37203503581</c:v>
                </c:pt>
                <c:pt idx="11">
                  <c:v>446762.32343314646</c:v>
                </c:pt>
                <c:pt idx="12">
                  <c:v>454300.92028888757</c:v>
                </c:pt>
                <c:pt idx="13">
                  <c:v>462000.46600373194</c:v>
                </c:pt>
                <c:pt idx="14">
                  <c:v>469866.65218543413</c:v>
                </c:pt>
                <c:pt idx="15">
                  <c:v>477905.39003334061</c:v>
                </c:pt>
                <c:pt idx="16">
                  <c:v>486122.91190842842</c:v>
                </c:pt>
                <c:pt idx="17">
                  <c:v>494525.48363738717</c:v>
                </c:pt>
                <c:pt idx="18">
                  <c:v>503119.79376833054</c:v>
                </c:pt>
                <c:pt idx="19">
                  <c:v>511912.67455499881</c:v>
                </c:pt>
                <c:pt idx="20">
                  <c:v>520911.4289492566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5-442C-9665-D5E54E90A35F}"/>
            </c:ext>
          </c:extLst>
        </c:ser>
        <c:ser>
          <c:idx val="1"/>
          <c:order val="1"/>
          <c:tx>
            <c:strRef>
              <c:f>Graficas!$I$158</c:f>
              <c:strCache>
                <c:ptCount val="1"/>
                <c:pt idx="0">
                  <c:v>Cambio implicito en poblacion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cat>
            <c:numRef>
              <c:f>Graficas!$A$161:$A$181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Graficas!$I$161:$I$181</c:f>
              <c:numCache>
                <c:formatCode>_(* #,##0_);_(* \(#,##0\);_(* "-"??_);_(@_)</c:formatCode>
                <c:ptCount val="21"/>
                <c:pt idx="0">
                  <c:v>424436.61841267697</c:v>
                </c:pt>
                <c:pt idx="1">
                  <c:v>420042.7474900817</c:v>
                </c:pt>
                <c:pt idx="2">
                  <c:v>415581.75730954448</c:v>
                </c:pt>
                <c:pt idx="3">
                  <c:v>411002.0921794062</c:v>
                </c:pt>
                <c:pt idx="4">
                  <c:v>406409.20651911548</c:v>
                </c:pt>
                <c:pt idx="5">
                  <c:v>401718.05423114792</c:v>
                </c:pt>
                <c:pt idx="6">
                  <c:v>396934.7527168353</c:v>
                </c:pt>
                <c:pt idx="7">
                  <c:v>392018.20913085685</c:v>
                </c:pt>
                <c:pt idx="8">
                  <c:v>386922.28660924325</c:v>
                </c:pt>
                <c:pt idx="9">
                  <c:v>381639.6046610956</c:v>
                </c:pt>
                <c:pt idx="10">
                  <c:v>376152.41716856108</c:v>
                </c:pt>
                <c:pt idx="11">
                  <c:v>370468.91632522235</c:v>
                </c:pt>
                <c:pt idx="12">
                  <c:v>364538.79749460123</c:v>
                </c:pt>
                <c:pt idx="13">
                  <c:v>358412.34128535131</c:v>
                </c:pt>
                <c:pt idx="14">
                  <c:v>352066.71936763416</c:v>
                </c:pt>
                <c:pt idx="15">
                  <c:v>345513.70778052852</c:v>
                </c:pt>
                <c:pt idx="16">
                  <c:v>338643.59356901399</c:v>
                </c:pt>
                <c:pt idx="17">
                  <c:v>331495.53962622932</c:v>
                </c:pt>
                <c:pt idx="18">
                  <c:v>323989.82917246566</c:v>
                </c:pt>
                <c:pt idx="19">
                  <c:v>316169.78831813083</c:v>
                </c:pt>
                <c:pt idx="20">
                  <c:v>308015.80185141013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C5-442C-9665-D5E54E90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78099320"/>
        <c:axId val="878102840"/>
      </c:barChart>
      <c:catAx>
        <c:axId val="87809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102840"/>
        <c:crosses val="autoZero"/>
        <c:auto val="1"/>
        <c:lblAlgn val="ctr"/>
        <c:lblOffset val="100"/>
        <c:noMultiLvlLbl val="0"/>
      </c:catAx>
      <c:valAx>
        <c:axId val="87810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09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Projections!$D$4</c:f>
              <c:strCache>
                <c:ptCount val="1"/>
                <c:pt idx="0">
                  <c:v>Population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Projections!$K$13:$AE$13</c:f>
              <c:numCache>
                <c:formatCode>#,##0</c:formatCode>
                <c:ptCount val="21"/>
                <c:pt idx="0">
                  <c:v>130118356</c:v>
                </c:pt>
                <c:pt idx="1">
                  <c:v>131230255</c:v>
                </c:pt>
                <c:pt idx="2">
                  <c:v>132308276</c:v>
                </c:pt>
                <c:pt idx="3">
                  <c:v>133352387</c:v>
                </c:pt>
                <c:pt idx="4">
                  <c:v>134362934</c:v>
                </c:pt>
                <c:pt idx="5">
                  <c:v>135339973</c:v>
                </c:pt>
                <c:pt idx="6">
                  <c:v>136283592</c:v>
                </c:pt>
                <c:pt idx="7">
                  <c:v>137193751</c:v>
                </c:pt>
                <c:pt idx="8">
                  <c:v>138070271</c:v>
                </c:pt>
                <c:pt idx="9">
                  <c:v>138912969</c:v>
                </c:pt>
                <c:pt idx="10">
                  <c:v>139721625</c:v>
                </c:pt>
                <c:pt idx="11">
                  <c:v>140496069</c:v>
                </c:pt>
                <c:pt idx="12">
                  <c:v>141235991</c:v>
                </c:pt>
                <c:pt idx="13">
                  <c:v>141941270</c:v>
                </c:pt>
                <c:pt idx="14">
                  <c:v>142611735</c:v>
                </c:pt>
                <c:pt idx="15">
                  <c:v>143247277</c:v>
                </c:pt>
                <c:pt idx="16">
                  <c:v>143847469</c:v>
                </c:pt>
                <c:pt idx="17">
                  <c:v>144412041</c:v>
                </c:pt>
                <c:pt idx="18">
                  <c:v>144940511</c:v>
                </c:pt>
                <c:pt idx="19">
                  <c:v>145432569</c:v>
                </c:pt>
                <c:pt idx="20">
                  <c:v>145887882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A4D-B6FE-5E77493E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1669440"/>
        <c:axId val="2061668192"/>
      </c:barChart>
      <c:catAx>
        <c:axId val="206166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668192"/>
        <c:crosses val="autoZero"/>
        <c:auto val="1"/>
        <c:lblAlgn val="ctr"/>
        <c:lblOffset val="100"/>
        <c:noMultiLvlLbl val="0"/>
      </c:catAx>
      <c:valAx>
        <c:axId val="206166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Population</a:t>
                </a:r>
              </a:p>
            </c:rich>
          </c:tx>
          <c:layout>
            <c:manualLayout>
              <c:xMode val="edge"/>
              <c:yMode val="edge"/>
              <c:x val="2.5964371974997333E-2"/>
              <c:y val="0.322957863186147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66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Graficas!$E$186</c:f>
              <c:strCache>
                <c:ptCount val="1"/>
                <c:pt idx="0">
                  <c:v>Acumulado de viviendas sin cambio en desidad de hogares (3.6 ocupantes / vivienda)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val>
            <c:numRef>
              <c:f>Graficas!$E$189:$E$209</c:f>
              <c:numCache>
                <c:formatCode>_(* #,##0_);_(* \(#,##0\);_(* "-"??_);_(@_)</c:formatCode>
                <c:ptCount val="21"/>
                <c:pt idx="0">
                  <c:v>626136.13498622924</c:v>
                </c:pt>
                <c:pt idx="1">
                  <c:v>932444.39944903553</c:v>
                </c:pt>
                <c:pt idx="2">
                  <c:v>1229419.8815426975</c:v>
                </c:pt>
                <c:pt idx="3">
                  <c:v>1517053.7658402249</c:v>
                </c:pt>
                <c:pt idx="4">
                  <c:v>1795441.3691460043</c:v>
                </c:pt>
                <c:pt idx="5">
                  <c:v>2064598.1184573025</c:v>
                </c:pt>
                <c:pt idx="6">
                  <c:v>2324548.2561983466</c:v>
                </c:pt>
                <c:pt idx="7">
                  <c:v>2575280.7630854025</c:v>
                </c:pt>
                <c:pt idx="8">
                  <c:v>2816746.3278236911</c:v>
                </c:pt>
                <c:pt idx="9">
                  <c:v>3048894.5371900871</c:v>
                </c:pt>
                <c:pt idx="10">
                  <c:v>3271664.7851239666</c:v>
                </c:pt>
                <c:pt idx="11">
                  <c:v>3485010.2396694198</c:v>
                </c:pt>
                <c:pt idx="12">
                  <c:v>3688845.5013774112</c:v>
                </c:pt>
                <c:pt idx="13">
                  <c:v>3883137.2369146049</c:v>
                </c:pt>
                <c:pt idx="14">
                  <c:v>4067838.3388429731</c:v>
                </c:pt>
                <c:pt idx="15">
                  <c:v>4242918.7796143293</c:v>
                </c:pt>
                <c:pt idx="16">
                  <c:v>4408260.9283746555</c:v>
                </c:pt>
                <c:pt idx="17">
                  <c:v>4563790.4049586803</c:v>
                </c:pt>
                <c:pt idx="18">
                  <c:v>4709374.4269972444</c:v>
                </c:pt>
                <c:pt idx="19">
                  <c:v>4844927.5950413272</c:v>
                </c:pt>
                <c:pt idx="20">
                  <c:v>4970358.1735537201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E9-4DBA-99F9-C2320D8100AD}"/>
            </c:ext>
          </c:extLst>
        </c:ser>
        <c:ser>
          <c:idx val="0"/>
          <c:order val="1"/>
          <c:tx>
            <c:strRef>
              <c:f>Graficas!$G$186</c:f>
              <c:strCache>
                <c:ptCount val="1"/>
                <c:pt idx="0">
                  <c:v>Acumulado de viviendas con cambio en desidad de hogares (3.0 ocupantes / vivienda)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val>
            <c:numRef>
              <c:f>Graficas!$G$189:$G$209</c:f>
              <c:numCache>
                <c:formatCode>_(* #,##0_);_(* \(#,##0\);_(* "-"??_);_(@_)</c:formatCode>
                <c:ptCount val="21"/>
                <c:pt idx="0">
                  <c:v>8153644.3333333358</c:v>
                </c:pt>
                <c:pt idx="1">
                  <c:v>8524277.3333333358</c:v>
                </c:pt>
                <c:pt idx="2">
                  <c:v>8883617.6666666642</c:v>
                </c:pt>
                <c:pt idx="3">
                  <c:v>9231654.6666666642</c:v>
                </c:pt>
                <c:pt idx="4">
                  <c:v>9568503.6666666642</c:v>
                </c:pt>
                <c:pt idx="5">
                  <c:v>9894183.3333333358</c:v>
                </c:pt>
                <c:pt idx="6">
                  <c:v>10208723</c:v>
                </c:pt>
                <c:pt idx="7">
                  <c:v>10512109.333333336</c:v>
                </c:pt>
                <c:pt idx="8">
                  <c:v>10804282.666666664</c:v>
                </c:pt>
                <c:pt idx="9">
                  <c:v>11085182</c:v>
                </c:pt>
                <c:pt idx="10">
                  <c:v>11354734</c:v>
                </c:pt>
                <c:pt idx="11">
                  <c:v>11612882</c:v>
                </c:pt>
                <c:pt idx="12">
                  <c:v>11859522.666666664</c:v>
                </c:pt>
                <c:pt idx="13">
                  <c:v>12094615.666666664</c:v>
                </c:pt>
                <c:pt idx="14">
                  <c:v>12318104</c:v>
                </c:pt>
                <c:pt idx="15">
                  <c:v>12529951.333333336</c:v>
                </c:pt>
                <c:pt idx="16">
                  <c:v>12730015.333333336</c:v>
                </c:pt>
                <c:pt idx="17">
                  <c:v>12918206</c:v>
                </c:pt>
                <c:pt idx="18">
                  <c:v>13094362.666666664</c:v>
                </c:pt>
                <c:pt idx="19">
                  <c:v>13258382</c:v>
                </c:pt>
                <c:pt idx="20">
                  <c:v>13410153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E9-4DBA-99F9-C2320D81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2505224"/>
        <c:axId val="312500424"/>
      </c:barChart>
      <c:catAx>
        <c:axId val="31250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500424"/>
        <c:crosses val="autoZero"/>
        <c:auto val="1"/>
        <c:lblAlgn val="ctr"/>
        <c:lblOffset val="100"/>
        <c:noMultiLvlLbl val="0"/>
      </c:catAx>
      <c:valAx>
        <c:axId val="312500424"/>
        <c:scaling>
          <c:orientation val="minMax"/>
          <c:max val="1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Número</a:t>
                </a:r>
                <a:r>
                  <a:rPr lang="en-US" baseline="0"/>
                  <a:t> de Viviendas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657944284189832E-2"/>
              <c:y val="0.29268154457241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505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Graficas!$F$186</c:f>
              <c:strCache>
                <c:ptCount val="1"/>
                <c:pt idx="0">
                  <c:v>Viviendas (YoY) sin cambio en desidad de hogares (3.6 ocupantes / vivienda)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Graficas!$A$189:$A$209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Graficas!$F$189:$F$209</c:f>
              <c:numCache>
                <c:formatCode>_(* #,##0_);_(* \(#,##0\);_(* "-"??_);_(@_)</c:formatCode>
                <c:ptCount val="21"/>
                <c:pt idx="0">
                  <c:v>306308.26446280628</c:v>
                </c:pt>
                <c:pt idx="1">
                  <c:v>296975.48209366202</c:v>
                </c:pt>
                <c:pt idx="2">
                  <c:v>287633.88429752737</c:v>
                </c:pt>
                <c:pt idx="3">
                  <c:v>278387.6033057794</c:v>
                </c:pt>
                <c:pt idx="4">
                  <c:v>269156.74931129813</c:v>
                </c:pt>
                <c:pt idx="5">
                  <c:v>259950.13774104416</c:v>
                </c:pt>
                <c:pt idx="6">
                  <c:v>250732.50688705593</c:v>
                </c:pt>
                <c:pt idx="7">
                  <c:v>241465.56473828852</c:v>
                </c:pt>
                <c:pt idx="8">
                  <c:v>232148.20936639607</c:v>
                </c:pt>
                <c:pt idx="9">
                  <c:v>222770.24793387949</c:v>
                </c:pt>
                <c:pt idx="10">
                  <c:v>213345.45454545319</c:v>
                </c:pt>
                <c:pt idx="11">
                  <c:v>203835.26170799136</c:v>
                </c:pt>
                <c:pt idx="12">
                  <c:v>194291.73553719372</c:v>
                </c:pt>
                <c:pt idx="13">
                  <c:v>184701.10192836821</c:v>
                </c:pt>
                <c:pt idx="14">
                  <c:v>175080.44077135623</c:v>
                </c:pt>
                <c:pt idx="15">
                  <c:v>165342.14876032621</c:v>
                </c:pt>
                <c:pt idx="16">
                  <c:v>155529.47658402473</c:v>
                </c:pt>
                <c:pt idx="17">
                  <c:v>145584.02203856409</c:v>
                </c:pt>
                <c:pt idx="18">
                  <c:v>135553.16804408282</c:v>
                </c:pt>
                <c:pt idx="19">
                  <c:v>125430.57851239294</c:v>
                </c:pt>
                <c:pt idx="20">
                  <c:v>115244.35261707753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9B-417D-8495-0CA0B3EEDA6B}"/>
            </c:ext>
          </c:extLst>
        </c:ser>
        <c:ser>
          <c:idx val="1"/>
          <c:order val="1"/>
          <c:tx>
            <c:strRef>
              <c:f>Graficas!$H$186</c:f>
              <c:strCache>
                <c:ptCount val="1"/>
                <c:pt idx="0">
                  <c:v>Viviendas (YoY) con cambio en desidad de hogares (3.0 ocupantes / vivienda)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cat>
            <c:numRef>
              <c:f>Graficas!$A$189:$A$209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Graficas!$H$189:$H$209</c:f>
              <c:numCache>
                <c:formatCode>_(* #,##0_);_(* \(#,##0\);_(* "-"??_);_(@_)</c:formatCode>
                <c:ptCount val="21"/>
                <c:pt idx="0">
                  <c:v>370633</c:v>
                </c:pt>
                <c:pt idx="1">
                  <c:v>359340.33333332837</c:v>
                </c:pt>
                <c:pt idx="2">
                  <c:v>348037</c:v>
                </c:pt>
                <c:pt idx="3">
                  <c:v>336849</c:v>
                </c:pt>
                <c:pt idx="4">
                  <c:v>325679.66666667163</c:v>
                </c:pt>
                <c:pt idx="5">
                  <c:v>314539.66666666418</c:v>
                </c:pt>
                <c:pt idx="6">
                  <c:v>303386.33333333582</c:v>
                </c:pt>
                <c:pt idx="7">
                  <c:v>292173.33333332837</c:v>
                </c:pt>
                <c:pt idx="8">
                  <c:v>280899.33333333582</c:v>
                </c:pt>
                <c:pt idx="9">
                  <c:v>269552</c:v>
                </c:pt>
                <c:pt idx="10">
                  <c:v>258148</c:v>
                </c:pt>
                <c:pt idx="11">
                  <c:v>246640.66666666418</c:v>
                </c:pt>
                <c:pt idx="12">
                  <c:v>235093</c:v>
                </c:pt>
                <c:pt idx="13">
                  <c:v>223488.33333333582</c:v>
                </c:pt>
                <c:pt idx="14">
                  <c:v>211847.33333333582</c:v>
                </c:pt>
                <c:pt idx="15">
                  <c:v>200064</c:v>
                </c:pt>
                <c:pt idx="16">
                  <c:v>188190.66666666418</c:v>
                </c:pt>
                <c:pt idx="17">
                  <c:v>176156.66666666418</c:v>
                </c:pt>
                <c:pt idx="18">
                  <c:v>164019.33333333582</c:v>
                </c:pt>
                <c:pt idx="19">
                  <c:v>151771</c:v>
                </c:pt>
                <c:pt idx="20">
                  <c:v>139445.66666666418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9B-417D-8495-0CA0B3EED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2435216"/>
        <c:axId val="622435856"/>
      </c:barChart>
      <c:catAx>
        <c:axId val="62243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435856"/>
        <c:crosses val="autoZero"/>
        <c:auto val="1"/>
        <c:lblAlgn val="ctr"/>
        <c:lblOffset val="100"/>
        <c:noMultiLvlLbl val="0"/>
      </c:catAx>
      <c:valAx>
        <c:axId val="62243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Número de Viviendas</a:t>
                </a:r>
              </a:p>
            </c:rich>
          </c:tx>
          <c:layout>
            <c:manualLayout>
              <c:xMode val="edge"/>
              <c:yMode val="edge"/>
              <c:x val="2.777230526634078E-2"/>
              <c:y val="0.30431572237262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43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Projection of Required Units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Graficas!$B$216</c:f>
              <c:strCache>
                <c:ptCount val="1"/>
                <c:pt idx="0">
                  <c:v>Housing units with stable HH Density (3.6 people/unit)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Graficas!$B$217:$B$237</c:f>
              <c:numCache>
                <c:formatCode>_(* #,##0_);_(* \(#,##0\);_(* "-"??_);_(@_)</c:formatCode>
                <c:ptCount val="21"/>
                <c:pt idx="0">
                  <c:v>508771.62845046556</c:v>
                </c:pt>
                <c:pt idx="1">
                  <c:v>500114.83345141477</c:v>
                </c:pt>
                <c:pt idx="2">
                  <c:v>491473.30924492807</c:v>
                </c:pt>
                <c:pt idx="3">
                  <c:v>482799.35805022402</c:v>
                </c:pt>
                <c:pt idx="4">
                  <c:v>474197.99556964944</c:v>
                </c:pt>
                <c:pt idx="5">
                  <c:v>465588.87751051143</c:v>
                </c:pt>
                <c:pt idx="6">
                  <c:v>456980.93487585854</c:v>
                </c:pt>
                <c:pt idx="7">
                  <c:v>448338.66039842163</c:v>
                </c:pt>
                <c:pt idx="8">
                  <c:v>439623.40123050747</c:v>
                </c:pt>
                <c:pt idx="9">
                  <c:v>430833.92150915653</c:v>
                </c:pt>
                <c:pt idx="10">
                  <c:v>421959.81261435943</c:v>
                </c:pt>
                <c:pt idx="11">
                  <c:v>413014.81561956741</c:v>
                </c:pt>
                <c:pt idx="12">
                  <c:v>403959.90948858985</c:v>
                </c:pt>
                <c:pt idx="13">
                  <c:v>394847.39783215709</c:v>
                </c:pt>
                <c:pt idx="14">
                  <c:v>385663.30268572818</c:v>
                </c:pt>
                <c:pt idx="15">
                  <c:v>376424.73370036838</c:v>
                </c:pt>
                <c:pt idx="16">
                  <c:v>367043.24990938511</c:v>
                </c:pt>
                <c:pt idx="17">
                  <c:v>357562.18154409004</c:v>
                </c:pt>
                <c:pt idx="18">
                  <c:v>347922.43087346299</c:v>
                </c:pt>
                <c:pt idx="19">
                  <c:v>338171.4580925004</c:v>
                </c:pt>
                <c:pt idx="20">
                  <c:v>328302.65664866415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9-477B-A785-B9CF4D3E6BCF}"/>
            </c:ext>
          </c:extLst>
        </c:ser>
        <c:ser>
          <c:idx val="2"/>
          <c:order val="1"/>
          <c:tx>
            <c:strRef>
              <c:f>Graficas!$C$216</c:f>
              <c:strCache>
                <c:ptCount val="1"/>
                <c:pt idx="0">
                  <c:v>Housing units with variable HH density (reaching 3.0 people/unit)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Graficas!$C$217:$C$237</c:f>
              <c:numCache>
                <c:formatCode>_(* #,##0_);_(* \(#,##0\);_(* "-"??_);_(@_)</c:formatCode>
                <c:ptCount val="21"/>
                <c:pt idx="0">
                  <c:v>797501.33033004892</c:v>
                </c:pt>
                <c:pt idx="1">
                  <c:v>799189.02242043079</c:v>
                </c:pt>
                <c:pt idx="2">
                  <c:v>800921.12297083496</c:v>
                </c:pt>
                <c:pt idx="3">
                  <c:v>802649.82218234334</c:v>
                </c:pt>
                <c:pt idx="4">
                  <c:v>804484.35053025605</c:v>
                </c:pt>
                <c:pt idx="5">
                  <c:v>806343.86852022796</c:v>
                </c:pt>
                <c:pt idx="6">
                  <c:v>808238.66276961542</c:v>
                </c:pt>
                <c:pt idx="7">
                  <c:v>810132.00897663657</c:v>
                </c:pt>
                <c:pt idx="8">
                  <c:v>811982.22945065447</c:v>
                </c:pt>
                <c:pt idx="9">
                  <c:v>813786.49077970488</c:v>
                </c:pt>
                <c:pt idx="10">
                  <c:v>815531.78920359688</c:v>
                </c:pt>
                <c:pt idx="11">
                  <c:v>817231.23975836881</c:v>
                </c:pt>
                <c:pt idx="12">
                  <c:v>818839.7177834888</c:v>
                </c:pt>
                <c:pt idx="13">
                  <c:v>820412.80728908326</c:v>
                </c:pt>
                <c:pt idx="14">
                  <c:v>821933.37155306828</c:v>
                </c:pt>
                <c:pt idx="15">
                  <c:v>823419.09781386913</c:v>
                </c:pt>
                <c:pt idx="16">
                  <c:v>824766.50547744241</c:v>
                </c:pt>
                <c:pt idx="17">
                  <c:v>826021.02326361649</c:v>
                </c:pt>
                <c:pt idx="18">
                  <c:v>827109.62294079619</c:v>
                </c:pt>
                <c:pt idx="19">
                  <c:v>828082.46287312964</c:v>
                </c:pt>
                <c:pt idx="20">
                  <c:v>828927.23080066673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9-477B-A785-B9CF4D3E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8328144"/>
        <c:axId val="838328464"/>
      </c:barChart>
      <c:catAx>
        <c:axId val="8383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328464"/>
        <c:crosses val="autoZero"/>
        <c:auto val="1"/>
        <c:lblAlgn val="ctr"/>
        <c:lblOffset val="100"/>
        <c:noMultiLvlLbl val="0"/>
      </c:catAx>
      <c:valAx>
        <c:axId val="83832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32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Graficas!$E$2</c:f>
              <c:strCache>
                <c:ptCount val="1"/>
                <c:pt idx="0">
                  <c:v>People per Household Projection - México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Graficas!$E$3:$E$23</c:f>
              <c:numCache>
                <c:formatCode>#,##0.00</c:formatCode>
                <c:ptCount val="21"/>
                <c:pt idx="0">
                  <c:v>3.57019040324227</c:v>
                </c:pt>
                <c:pt idx="1">
                  <c:v>3.5416808830801565</c:v>
                </c:pt>
                <c:pt idx="2">
                  <c:v>3.513171362918043</c:v>
                </c:pt>
                <c:pt idx="3">
                  <c:v>3.4846618427559295</c:v>
                </c:pt>
                <c:pt idx="4">
                  <c:v>3.456152322593816</c:v>
                </c:pt>
                <c:pt idx="5">
                  <c:v>3.4276428024317025</c:v>
                </c:pt>
                <c:pt idx="6">
                  <c:v>3.399133282269589</c:v>
                </c:pt>
                <c:pt idx="7">
                  <c:v>3.3706237621074755</c:v>
                </c:pt>
                <c:pt idx="8">
                  <c:v>3.342114241945362</c:v>
                </c:pt>
                <c:pt idx="9">
                  <c:v>3.3136047217832485</c:v>
                </c:pt>
                <c:pt idx="10">
                  <c:v>3.285095201621135</c:v>
                </c:pt>
                <c:pt idx="11">
                  <c:v>3.2565856814590215</c:v>
                </c:pt>
                <c:pt idx="12">
                  <c:v>3.228076161296908</c:v>
                </c:pt>
                <c:pt idx="13">
                  <c:v>3.1995666411347945</c:v>
                </c:pt>
                <c:pt idx="14">
                  <c:v>3.171057120972681</c:v>
                </c:pt>
                <c:pt idx="15">
                  <c:v>3.1425476008105675</c:v>
                </c:pt>
                <c:pt idx="16">
                  <c:v>3.114038080648454</c:v>
                </c:pt>
                <c:pt idx="17">
                  <c:v>3.0855285604863405</c:v>
                </c:pt>
                <c:pt idx="18">
                  <c:v>3.057019040324227</c:v>
                </c:pt>
                <c:pt idx="19">
                  <c:v>3.0285095201621135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5-4D49-BF55-EB111CEED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838160"/>
        <c:axId val="810835920"/>
      </c:barChart>
      <c:catAx>
        <c:axId val="81083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835920"/>
        <c:crosses val="autoZero"/>
        <c:auto val="1"/>
        <c:lblAlgn val="ctr"/>
        <c:lblOffset val="100"/>
        <c:noMultiLvlLbl val="0"/>
      </c:catAx>
      <c:valAx>
        <c:axId val="81083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People per Unit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83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Household density projections</a:t>
            </a:r>
            <a:r>
              <a:rPr lang="en-US" baseline="0"/>
              <a:t> - Main cities México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Projections!$E$35</c:f>
              <c:strCache>
                <c:ptCount val="1"/>
                <c:pt idx="0">
                  <c:v>Valle de México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Projections!$K$35:$AE$35</c:f>
              <c:numCache>
                <c:formatCode>0.00</c:formatCode>
                <c:ptCount val="21"/>
                <c:pt idx="0">
                  <c:v>3.5246697546744761</c:v>
                </c:pt>
                <c:pt idx="1">
                  <c:v>3.4984362669407525</c:v>
                </c:pt>
                <c:pt idx="2">
                  <c:v>3.4722027792070289</c:v>
                </c:pt>
                <c:pt idx="3">
                  <c:v>3.4459692914733053</c:v>
                </c:pt>
                <c:pt idx="4">
                  <c:v>3.4197358037395817</c:v>
                </c:pt>
                <c:pt idx="5">
                  <c:v>3.3935023160058582</c:v>
                </c:pt>
                <c:pt idx="6">
                  <c:v>3.3672688282721346</c:v>
                </c:pt>
                <c:pt idx="7">
                  <c:v>3.341035340538411</c:v>
                </c:pt>
                <c:pt idx="8">
                  <c:v>3.3148018528046874</c:v>
                </c:pt>
                <c:pt idx="9">
                  <c:v>3.2885683650709638</c:v>
                </c:pt>
                <c:pt idx="10">
                  <c:v>3.2623348773372403</c:v>
                </c:pt>
                <c:pt idx="11">
                  <c:v>3.2361013896035167</c:v>
                </c:pt>
                <c:pt idx="12">
                  <c:v>3.2098679018697931</c:v>
                </c:pt>
                <c:pt idx="13">
                  <c:v>3.1836344141360695</c:v>
                </c:pt>
                <c:pt idx="14">
                  <c:v>3.1574009264023459</c:v>
                </c:pt>
                <c:pt idx="15">
                  <c:v>3.1311674386686223</c:v>
                </c:pt>
                <c:pt idx="16">
                  <c:v>3.1049339509348988</c:v>
                </c:pt>
                <c:pt idx="17">
                  <c:v>3.0787004632011752</c:v>
                </c:pt>
                <c:pt idx="18">
                  <c:v>3.0524669754674516</c:v>
                </c:pt>
                <c:pt idx="19">
                  <c:v>3.026233487733728</c:v>
                </c:pt>
                <c:pt idx="20">
                  <c:v>3.0000000000000044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9-43EE-AD6A-76C4E9252B9F}"/>
            </c:ext>
          </c:extLst>
        </c:ser>
        <c:ser>
          <c:idx val="1"/>
          <c:order val="1"/>
          <c:tx>
            <c:strRef>
              <c:f>Projections!$E$36</c:f>
              <c:strCache>
                <c:ptCount val="1"/>
                <c:pt idx="0">
                  <c:v>Monterrey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Projections!$K$36:$AE$36</c:f>
              <c:numCache>
                <c:formatCode>0.00</c:formatCode>
                <c:ptCount val="21"/>
                <c:pt idx="0">
                  <c:v>3.4496277862210385</c:v>
                </c:pt>
                <c:pt idx="1">
                  <c:v>3.4271463969099867</c:v>
                </c:pt>
                <c:pt idx="2">
                  <c:v>3.4046650075989349</c:v>
                </c:pt>
                <c:pt idx="3">
                  <c:v>3.3821836182878831</c:v>
                </c:pt>
                <c:pt idx="4">
                  <c:v>3.3597022289768312</c:v>
                </c:pt>
                <c:pt idx="5">
                  <c:v>3.3372208396657794</c:v>
                </c:pt>
                <c:pt idx="6">
                  <c:v>3.3147394503547276</c:v>
                </c:pt>
                <c:pt idx="7">
                  <c:v>3.2922580610436758</c:v>
                </c:pt>
                <c:pt idx="8">
                  <c:v>3.269776671732624</c:v>
                </c:pt>
                <c:pt idx="9">
                  <c:v>3.2472952824215722</c:v>
                </c:pt>
                <c:pt idx="10">
                  <c:v>3.2248138931105204</c:v>
                </c:pt>
                <c:pt idx="11">
                  <c:v>3.2023325037994685</c:v>
                </c:pt>
                <c:pt idx="12">
                  <c:v>3.1798511144884167</c:v>
                </c:pt>
                <c:pt idx="13">
                  <c:v>3.1573697251773649</c:v>
                </c:pt>
                <c:pt idx="14">
                  <c:v>3.1348883358663131</c:v>
                </c:pt>
                <c:pt idx="15">
                  <c:v>3.1124069465552613</c:v>
                </c:pt>
                <c:pt idx="16">
                  <c:v>3.0899255572442095</c:v>
                </c:pt>
                <c:pt idx="17">
                  <c:v>3.0674441679331577</c:v>
                </c:pt>
                <c:pt idx="18">
                  <c:v>3.0449627786221058</c:v>
                </c:pt>
                <c:pt idx="19">
                  <c:v>3.022481389311054</c:v>
                </c:pt>
                <c:pt idx="20">
                  <c:v>3.0000000000000022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9-43EE-AD6A-76C4E9252B9F}"/>
            </c:ext>
          </c:extLst>
        </c:ser>
        <c:ser>
          <c:idx val="2"/>
          <c:order val="2"/>
          <c:tx>
            <c:strRef>
              <c:f>Projections!$E$37</c:f>
              <c:strCache>
                <c:ptCount val="1"/>
                <c:pt idx="0">
                  <c:v>Guadalajara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Projections!$K$37:$AE$37</c:f>
              <c:numCache>
                <c:formatCode>0.00</c:formatCode>
                <c:ptCount val="21"/>
                <c:pt idx="0">
                  <c:v>3.5289201094978395</c:v>
                </c:pt>
                <c:pt idx="1">
                  <c:v>3.5024741040229475</c:v>
                </c:pt>
                <c:pt idx="2">
                  <c:v>3.4760280985480554</c:v>
                </c:pt>
                <c:pt idx="3">
                  <c:v>3.4495820930731633</c:v>
                </c:pt>
                <c:pt idx="4">
                  <c:v>3.4231360875982713</c:v>
                </c:pt>
                <c:pt idx="5">
                  <c:v>3.3966900821233792</c:v>
                </c:pt>
                <c:pt idx="6">
                  <c:v>3.3702440766484871</c:v>
                </c:pt>
                <c:pt idx="7">
                  <c:v>3.3437980711735951</c:v>
                </c:pt>
                <c:pt idx="8">
                  <c:v>3.317352065698703</c:v>
                </c:pt>
                <c:pt idx="9">
                  <c:v>3.2909060602238109</c:v>
                </c:pt>
                <c:pt idx="10">
                  <c:v>3.2644600547489189</c:v>
                </c:pt>
                <c:pt idx="11">
                  <c:v>3.2380140492740268</c:v>
                </c:pt>
                <c:pt idx="12">
                  <c:v>3.2115680437991347</c:v>
                </c:pt>
                <c:pt idx="13">
                  <c:v>3.1851220383242427</c:v>
                </c:pt>
                <c:pt idx="14">
                  <c:v>3.1586760328493506</c:v>
                </c:pt>
                <c:pt idx="15">
                  <c:v>3.1322300273744585</c:v>
                </c:pt>
                <c:pt idx="16">
                  <c:v>3.1057840218995665</c:v>
                </c:pt>
                <c:pt idx="17">
                  <c:v>3.0793380164246744</c:v>
                </c:pt>
                <c:pt idx="18">
                  <c:v>3.0528920109497824</c:v>
                </c:pt>
                <c:pt idx="19">
                  <c:v>3.0264460054748903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69-43EE-AD6A-76C4E9252B9F}"/>
            </c:ext>
          </c:extLst>
        </c:ser>
        <c:ser>
          <c:idx val="3"/>
          <c:order val="3"/>
          <c:tx>
            <c:strRef>
              <c:f>Projections!$E$38</c:f>
              <c:strCache>
                <c:ptCount val="1"/>
                <c:pt idx="0">
                  <c:v>Puebla-Tlaxcala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Projections!$K$38:$AE$38</c:f>
              <c:numCache>
                <c:formatCode>0.00</c:formatCode>
                <c:ptCount val="21"/>
                <c:pt idx="0">
                  <c:v>3.7792156601475333</c:v>
                </c:pt>
                <c:pt idx="1">
                  <c:v>3.7402548771401567</c:v>
                </c:pt>
                <c:pt idx="2">
                  <c:v>3.7012940941327801</c:v>
                </c:pt>
                <c:pt idx="3">
                  <c:v>3.6623333111254035</c:v>
                </c:pt>
                <c:pt idx="4">
                  <c:v>3.6233725281180269</c:v>
                </c:pt>
                <c:pt idx="5">
                  <c:v>3.5844117451106503</c:v>
                </c:pt>
                <c:pt idx="6">
                  <c:v>3.5454509621032737</c:v>
                </c:pt>
                <c:pt idx="7">
                  <c:v>3.5064901790958971</c:v>
                </c:pt>
                <c:pt idx="8">
                  <c:v>3.4675293960885205</c:v>
                </c:pt>
                <c:pt idx="9">
                  <c:v>3.4285686130811439</c:v>
                </c:pt>
                <c:pt idx="10">
                  <c:v>3.3896078300737673</c:v>
                </c:pt>
                <c:pt idx="11">
                  <c:v>3.3506470470663907</c:v>
                </c:pt>
                <c:pt idx="12">
                  <c:v>3.3116862640590141</c:v>
                </c:pt>
                <c:pt idx="13">
                  <c:v>3.2727254810516375</c:v>
                </c:pt>
                <c:pt idx="14">
                  <c:v>3.2337646980442609</c:v>
                </c:pt>
                <c:pt idx="15">
                  <c:v>3.1948039150368843</c:v>
                </c:pt>
                <c:pt idx="16">
                  <c:v>3.1558431320295077</c:v>
                </c:pt>
                <c:pt idx="17">
                  <c:v>3.1168823490221311</c:v>
                </c:pt>
                <c:pt idx="18">
                  <c:v>3.0779215660147545</c:v>
                </c:pt>
                <c:pt idx="19">
                  <c:v>3.0389607830073779</c:v>
                </c:pt>
                <c:pt idx="20">
                  <c:v>3.0000000000000013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69-43EE-AD6A-76C4E9252B9F}"/>
            </c:ext>
          </c:extLst>
        </c:ser>
        <c:ser>
          <c:idx val="4"/>
          <c:order val="4"/>
          <c:tx>
            <c:strRef>
              <c:f>Projections!$E$39</c:f>
              <c:strCache>
                <c:ptCount val="1"/>
                <c:pt idx="0">
                  <c:v>Toluca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Projections!$K$39:$AE$39</c:f>
              <c:numCache>
                <c:formatCode>0.00</c:formatCode>
                <c:ptCount val="21"/>
                <c:pt idx="0">
                  <c:v>3.6883039156738695</c:v>
                </c:pt>
                <c:pt idx="1">
                  <c:v>3.6538887198901762</c:v>
                </c:pt>
                <c:pt idx="2">
                  <c:v>3.6194735241064828</c:v>
                </c:pt>
                <c:pt idx="3">
                  <c:v>3.5850583283227895</c:v>
                </c:pt>
                <c:pt idx="4">
                  <c:v>3.5506431325390961</c:v>
                </c:pt>
                <c:pt idx="5">
                  <c:v>3.5162279367554028</c:v>
                </c:pt>
                <c:pt idx="6">
                  <c:v>3.4818127409717095</c:v>
                </c:pt>
                <c:pt idx="7">
                  <c:v>3.4473975451880161</c:v>
                </c:pt>
                <c:pt idx="8">
                  <c:v>3.4129823494043228</c:v>
                </c:pt>
                <c:pt idx="9">
                  <c:v>3.3785671536206294</c:v>
                </c:pt>
                <c:pt idx="10">
                  <c:v>3.3441519578369361</c:v>
                </c:pt>
                <c:pt idx="11">
                  <c:v>3.3097367620532427</c:v>
                </c:pt>
                <c:pt idx="12">
                  <c:v>3.2753215662695494</c:v>
                </c:pt>
                <c:pt idx="13">
                  <c:v>3.2409063704858561</c:v>
                </c:pt>
                <c:pt idx="14">
                  <c:v>3.2064911747021627</c:v>
                </c:pt>
                <c:pt idx="15">
                  <c:v>3.1720759789184694</c:v>
                </c:pt>
                <c:pt idx="16">
                  <c:v>3.137660783134776</c:v>
                </c:pt>
                <c:pt idx="17">
                  <c:v>3.1032455873510827</c:v>
                </c:pt>
                <c:pt idx="18">
                  <c:v>3.0688303915673893</c:v>
                </c:pt>
                <c:pt idx="19">
                  <c:v>3.034415195783696</c:v>
                </c:pt>
                <c:pt idx="20">
                  <c:v>3.0000000000000027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69-43EE-AD6A-76C4E9252B9F}"/>
            </c:ext>
          </c:extLst>
        </c:ser>
        <c:ser>
          <c:idx val="5"/>
          <c:order val="5"/>
          <c:tx>
            <c:strRef>
              <c:f>Projections!$E$40</c:f>
              <c:strCache>
                <c:ptCount val="1"/>
                <c:pt idx="0">
                  <c:v>Tijuana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Projections!$K$40:$AE$40</c:f>
              <c:numCache>
                <c:formatCode>0.00</c:formatCode>
                <c:ptCount val="21"/>
                <c:pt idx="0">
                  <c:v>3.2550086275224732</c:v>
                </c:pt>
                <c:pt idx="1">
                  <c:v>3.2422581961463495</c:v>
                </c:pt>
                <c:pt idx="2">
                  <c:v>3.2295077647702257</c:v>
                </c:pt>
                <c:pt idx="3">
                  <c:v>3.216757333394102</c:v>
                </c:pt>
                <c:pt idx="4">
                  <c:v>3.2040069020179782</c:v>
                </c:pt>
                <c:pt idx="5">
                  <c:v>3.1912564706418545</c:v>
                </c:pt>
                <c:pt idx="6">
                  <c:v>3.1785060392657307</c:v>
                </c:pt>
                <c:pt idx="7">
                  <c:v>3.165755607889607</c:v>
                </c:pt>
                <c:pt idx="8">
                  <c:v>3.1530051765134832</c:v>
                </c:pt>
                <c:pt idx="9">
                  <c:v>3.1402547451373595</c:v>
                </c:pt>
                <c:pt idx="10">
                  <c:v>3.1275043137612357</c:v>
                </c:pt>
                <c:pt idx="11">
                  <c:v>3.114753882385112</c:v>
                </c:pt>
                <c:pt idx="12">
                  <c:v>3.1020034510089882</c:v>
                </c:pt>
                <c:pt idx="13">
                  <c:v>3.0892530196328645</c:v>
                </c:pt>
                <c:pt idx="14">
                  <c:v>3.0765025882567407</c:v>
                </c:pt>
                <c:pt idx="15">
                  <c:v>3.063752156880617</c:v>
                </c:pt>
                <c:pt idx="16">
                  <c:v>3.0510017255044932</c:v>
                </c:pt>
                <c:pt idx="17">
                  <c:v>3.0382512941283695</c:v>
                </c:pt>
                <c:pt idx="18">
                  <c:v>3.0255008627522457</c:v>
                </c:pt>
                <c:pt idx="19">
                  <c:v>3.012750431376122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69-43EE-AD6A-76C4E9252B9F}"/>
            </c:ext>
          </c:extLst>
        </c:ser>
        <c:ser>
          <c:idx val="6"/>
          <c:order val="6"/>
          <c:tx>
            <c:strRef>
              <c:f>Projections!$E$41</c:f>
              <c:strCache>
                <c:ptCount val="1"/>
                <c:pt idx="0">
                  <c:v>León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Projections!$K$41:$AE$41</c:f>
              <c:numCache>
                <c:formatCode>0.00</c:formatCode>
                <c:ptCount val="21"/>
                <c:pt idx="0">
                  <c:v>3.8064140625622249</c:v>
                </c:pt>
                <c:pt idx="1">
                  <c:v>3.7660933594341137</c:v>
                </c:pt>
                <c:pt idx="2">
                  <c:v>3.7257726563060025</c:v>
                </c:pt>
                <c:pt idx="3">
                  <c:v>3.6854519531778913</c:v>
                </c:pt>
                <c:pt idx="4">
                  <c:v>3.6451312500497801</c:v>
                </c:pt>
                <c:pt idx="5">
                  <c:v>3.6048105469216689</c:v>
                </c:pt>
                <c:pt idx="6">
                  <c:v>3.5644898437935577</c:v>
                </c:pt>
                <c:pt idx="7">
                  <c:v>3.5241691406654465</c:v>
                </c:pt>
                <c:pt idx="8">
                  <c:v>3.4838484375373353</c:v>
                </c:pt>
                <c:pt idx="9">
                  <c:v>3.4435277344092241</c:v>
                </c:pt>
                <c:pt idx="10">
                  <c:v>3.4032070312811129</c:v>
                </c:pt>
                <c:pt idx="11">
                  <c:v>3.3628863281530017</c:v>
                </c:pt>
                <c:pt idx="12">
                  <c:v>3.3225656250248905</c:v>
                </c:pt>
                <c:pt idx="13">
                  <c:v>3.2822449218967793</c:v>
                </c:pt>
                <c:pt idx="14">
                  <c:v>3.2419242187686681</c:v>
                </c:pt>
                <c:pt idx="15">
                  <c:v>3.2016035156405569</c:v>
                </c:pt>
                <c:pt idx="16">
                  <c:v>3.1612828125124457</c:v>
                </c:pt>
                <c:pt idx="17">
                  <c:v>3.1209621093843345</c:v>
                </c:pt>
                <c:pt idx="18">
                  <c:v>3.0806414062562233</c:v>
                </c:pt>
                <c:pt idx="19">
                  <c:v>3.0403207031281121</c:v>
                </c:pt>
                <c:pt idx="20">
                  <c:v>3.0000000000000009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69-43EE-AD6A-76C4E9252B9F}"/>
            </c:ext>
          </c:extLst>
        </c:ser>
        <c:ser>
          <c:idx val="7"/>
          <c:order val="7"/>
          <c:tx>
            <c:strRef>
              <c:f>Projections!$E$42</c:f>
              <c:strCache>
                <c:ptCount val="1"/>
                <c:pt idx="0">
                  <c:v>Querétaro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Projections!$K$42:$AE$42</c:f>
              <c:numCache>
                <c:formatCode>0.00</c:formatCode>
                <c:ptCount val="21"/>
                <c:pt idx="0">
                  <c:v>3.4936602425259649</c:v>
                </c:pt>
                <c:pt idx="1">
                  <c:v>3.4689772303996667</c:v>
                </c:pt>
                <c:pt idx="2">
                  <c:v>3.4442942182733685</c:v>
                </c:pt>
                <c:pt idx="3">
                  <c:v>3.4196112061470703</c:v>
                </c:pt>
                <c:pt idx="4">
                  <c:v>3.3949281940207721</c:v>
                </c:pt>
                <c:pt idx="5">
                  <c:v>3.3702451818944739</c:v>
                </c:pt>
                <c:pt idx="6">
                  <c:v>3.3455621697681757</c:v>
                </c:pt>
                <c:pt idx="7">
                  <c:v>3.3208791576418775</c:v>
                </c:pt>
                <c:pt idx="8">
                  <c:v>3.2961961455155793</c:v>
                </c:pt>
                <c:pt idx="9">
                  <c:v>3.2715131333892811</c:v>
                </c:pt>
                <c:pt idx="10">
                  <c:v>3.2468301212629829</c:v>
                </c:pt>
                <c:pt idx="11">
                  <c:v>3.2221471091366847</c:v>
                </c:pt>
                <c:pt idx="12">
                  <c:v>3.1974640970103865</c:v>
                </c:pt>
                <c:pt idx="13">
                  <c:v>3.1727810848840883</c:v>
                </c:pt>
                <c:pt idx="14">
                  <c:v>3.1480980727577901</c:v>
                </c:pt>
                <c:pt idx="15">
                  <c:v>3.1234150606314919</c:v>
                </c:pt>
                <c:pt idx="16">
                  <c:v>3.0987320485051937</c:v>
                </c:pt>
                <c:pt idx="17">
                  <c:v>3.0740490363788955</c:v>
                </c:pt>
                <c:pt idx="18">
                  <c:v>3.0493660242525973</c:v>
                </c:pt>
                <c:pt idx="19">
                  <c:v>3.0246830121262991</c:v>
                </c:pt>
                <c:pt idx="20">
                  <c:v>3.0000000000000009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69-43EE-AD6A-76C4E9252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421584"/>
        <c:axId val="939421904"/>
      </c:lineChart>
      <c:catAx>
        <c:axId val="93942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421904"/>
        <c:crosses val="autoZero"/>
        <c:auto val="1"/>
        <c:lblAlgn val="ctr"/>
        <c:lblOffset val="100"/>
        <c:noMultiLvlLbl val="0"/>
      </c:catAx>
      <c:valAx>
        <c:axId val="939421904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42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Housing Demanded Projection - Main Metroareas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Projections!$E$66</c:f>
              <c:strCache>
                <c:ptCount val="1"/>
                <c:pt idx="0">
                  <c:v>Valle de México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Projections!$K$66:$AE$66</c:f>
              <c:numCache>
                <c:formatCode>#,##0</c:formatCode>
                <c:ptCount val="21"/>
                <c:pt idx="0">
                  <c:v>110142.13397994707</c:v>
                </c:pt>
                <c:pt idx="1">
                  <c:v>109803.40373313228</c:v>
                </c:pt>
                <c:pt idx="2">
                  <c:v>109509.18824957802</c:v>
                </c:pt>
                <c:pt idx="3">
                  <c:v>109215.72784034112</c:v>
                </c:pt>
                <c:pt idx="4">
                  <c:v>108961.10247913763</c:v>
                </c:pt>
                <c:pt idx="5">
                  <c:v>108720.71860837602</c:v>
                </c:pt>
                <c:pt idx="6">
                  <c:v>108504.00226473402</c:v>
                </c:pt>
                <c:pt idx="7">
                  <c:v>108286.9496579143</c:v>
                </c:pt>
                <c:pt idx="8">
                  <c:v>108069.28207794926</c:v>
                </c:pt>
                <c:pt idx="9">
                  <c:v>117104.43777681126</c:v>
                </c:pt>
                <c:pt idx="10">
                  <c:v>116733.03169687089</c:v>
                </c:pt>
                <c:pt idx="11">
                  <c:v>116348.70697263481</c:v>
                </c:pt>
                <c:pt idx="12">
                  <c:v>115943.98364731137</c:v>
                </c:pt>
                <c:pt idx="13">
                  <c:v>115528.04145718469</c:v>
                </c:pt>
                <c:pt idx="14">
                  <c:v>115098.00293879086</c:v>
                </c:pt>
                <c:pt idx="15">
                  <c:v>114656.71904420198</c:v>
                </c:pt>
                <c:pt idx="16">
                  <c:v>114187.24133855145</c:v>
                </c:pt>
                <c:pt idx="17">
                  <c:v>113697.06455623735</c:v>
                </c:pt>
                <c:pt idx="18">
                  <c:v>113174.37266627714</c:v>
                </c:pt>
                <c:pt idx="19">
                  <c:v>112627.42446667403</c:v>
                </c:pt>
                <c:pt idx="20">
                  <c:v>112054.2893159205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1-4CE6-8859-FC6729C1110C}"/>
            </c:ext>
          </c:extLst>
        </c:ser>
        <c:ser>
          <c:idx val="1"/>
          <c:order val="1"/>
          <c:tx>
            <c:strRef>
              <c:f>Projections!$E$67</c:f>
              <c:strCache>
                <c:ptCount val="1"/>
                <c:pt idx="0">
                  <c:v>Monterrey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Projections!$K$67:$AE$67</c:f>
              <c:numCache>
                <c:formatCode>#,##0</c:formatCode>
                <c:ptCount val="21"/>
                <c:pt idx="0">
                  <c:v>37601.00286847711</c:v>
                </c:pt>
                <c:pt idx="1">
                  <c:v>37547.713135859332</c:v>
                </c:pt>
                <c:pt idx="2">
                  <c:v>37452.222908744487</c:v>
                </c:pt>
                <c:pt idx="3">
                  <c:v>37362.098975551577</c:v>
                </c:pt>
                <c:pt idx="4">
                  <c:v>37245.662712514095</c:v>
                </c:pt>
                <c:pt idx="5">
                  <c:v>37097.656599753995</c:v>
                </c:pt>
                <c:pt idx="6">
                  <c:v>36944.310740335546</c:v>
                </c:pt>
                <c:pt idx="7">
                  <c:v>36760.879195357615</c:v>
                </c:pt>
                <c:pt idx="8">
                  <c:v>36561.461964521171</c:v>
                </c:pt>
                <c:pt idx="9">
                  <c:v>35098.071394986313</c:v>
                </c:pt>
                <c:pt idx="10">
                  <c:v>35135.100879339952</c:v>
                </c:pt>
                <c:pt idx="11">
                  <c:v>35166.602261603679</c:v>
                </c:pt>
                <c:pt idx="12">
                  <c:v>35190.541314791364</c:v>
                </c:pt>
                <c:pt idx="13">
                  <c:v>35209.172776609856</c:v>
                </c:pt>
                <c:pt idx="14">
                  <c:v>35221.649387862839</c:v>
                </c:pt>
                <c:pt idx="15">
                  <c:v>35228.605019557814</c:v>
                </c:pt>
                <c:pt idx="16">
                  <c:v>35225.502485444333</c:v>
                </c:pt>
                <c:pt idx="17">
                  <c:v>35214.151036358657</c:v>
                </c:pt>
                <c:pt idx="18">
                  <c:v>35191.3049946518</c:v>
                </c:pt>
                <c:pt idx="19">
                  <c:v>35158.969813143733</c:v>
                </c:pt>
                <c:pt idx="20">
                  <c:v>35116.483623162632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1-4CE6-8859-FC6729C1110C}"/>
            </c:ext>
          </c:extLst>
        </c:ser>
        <c:ser>
          <c:idx val="2"/>
          <c:order val="2"/>
          <c:tx>
            <c:strRef>
              <c:f>Projections!$E$68</c:f>
              <c:strCache>
                <c:ptCount val="1"/>
                <c:pt idx="0">
                  <c:v>Guadalajara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Projections!$K$68:$AE$68</c:f>
              <c:numCache>
                <c:formatCode>#,##0</c:formatCode>
                <c:ptCount val="21"/>
                <c:pt idx="0">
                  <c:v>33134.73756836979</c:v>
                </c:pt>
                <c:pt idx="1">
                  <c:v>32826.136800974404</c:v>
                </c:pt>
                <c:pt idx="2">
                  <c:v>32504.67163424458</c:v>
                </c:pt>
                <c:pt idx="3">
                  <c:v>32179.222713154602</c:v>
                </c:pt>
                <c:pt idx="4">
                  <c:v>31861.958453780204</c:v>
                </c:pt>
                <c:pt idx="5">
                  <c:v>31486.062563979394</c:v>
                </c:pt>
                <c:pt idx="6">
                  <c:v>31127.616026392054</c:v>
                </c:pt>
                <c:pt idx="7">
                  <c:v>30750.467108886471</c:v>
                </c:pt>
                <c:pt idx="8">
                  <c:v>30343.759351419598</c:v>
                </c:pt>
                <c:pt idx="9">
                  <c:v>32256.646973937244</c:v>
                </c:pt>
                <c:pt idx="10">
                  <c:v>32271.598055023856</c:v>
                </c:pt>
                <c:pt idx="11">
                  <c:v>32283.450924183842</c:v>
                </c:pt>
                <c:pt idx="12">
                  <c:v>32290.319902313473</c:v>
                </c:pt>
                <c:pt idx="13">
                  <c:v>32294.458913438961</c:v>
                </c:pt>
                <c:pt idx="14">
                  <c:v>32295.128987663105</c:v>
                </c:pt>
                <c:pt idx="15">
                  <c:v>32293.019502089548</c:v>
                </c:pt>
                <c:pt idx="16">
                  <c:v>32283.854127315011</c:v>
                </c:pt>
                <c:pt idx="17">
                  <c:v>32269.464488906495</c:v>
                </c:pt>
                <c:pt idx="18">
                  <c:v>32246.831007722765</c:v>
                </c:pt>
                <c:pt idx="19">
                  <c:v>32217.976276782458</c:v>
                </c:pt>
                <c:pt idx="20">
                  <c:v>32182.363492193901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31-4CE6-8859-FC6729C1110C}"/>
            </c:ext>
          </c:extLst>
        </c:ser>
        <c:ser>
          <c:idx val="3"/>
          <c:order val="3"/>
          <c:tx>
            <c:strRef>
              <c:f>Projections!$E$69</c:f>
              <c:strCache>
                <c:ptCount val="1"/>
                <c:pt idx="0">
                  <c:v>Puebla-Tlaxcala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Projections!$K$68:$AE$68</c:f>
              <c:numCache>
                <c:formatCode>#,##0</c:formatCode>
                <c:ptCount val="21"/>
                <c:pt idx="0">
                  <c:v>33134.73756836979</c:v>
                </c:pt>
                <c:pt idx="1">
                  <c:v>32826.136800974404</c:v>
                </c:pt>
                <c:pt idx="2">
                  <c:v>32504.67163424458</c:v>
                </c:pt>
                <c:pt idx="3">
                  <c:v>32179.222713154602</c:v>
                </c:pt>
                <c:pt idx="4">
                  <c:v>31861.958453780204</c:v>
                </c:pt>
                <c:pt idx="5">
                  <c:v>31486.062563979394</c:v>
                </c:pt>
                <c:pt idx="6">
                  <c:v>31127.616026392054</c:v>
                </c:pt>
                <c:pt idx="7">
                  <c:v>30750.467108886471</c:v>
                </c:pt>
                <c:pt idx="8">
                  <c:v>30343.759351419598</c:v>
                </c:pt>
                <c:pt idx="9">
                  <c:v>32256.646973937244</c:v>
                </c:pt>
                <c:pt idx="10">
                  <c:v>32271.598055023856</c:v>
                </c:pt>
                <c:pt idx="11">
                  <c:v>32283.450924183842</c:v>
                </c:pt>
                <c:pt idx="12">
                  <c:v>32290.319902313473</c:v>
                </c:pt>
                <c:pt idx="13">
                  <c:v>32294.458913438961</c:v>
                </c:pt>
                <c:pt idx="14">
                  <c:v>32295.128987663105</c:v>
                </c:pt>
                <c:pt idx="15">
                  <c:v>32293.019502089548</c:v>
                </c:pt>
                <c:pt idx="16">
                  <c:v>32283.854127315011</c:v>
                </c:pt>
                <c:pt idx="17">
                  <c:v>32269.464488906495</c:v>
                </c:pt>
                <c:pt idx="18">
                  <c:v>32246.831007722765</c:v>
                </c:pt>
                <c:pt idx="19">
                  <c:v>32217.976276782458</c:v>
                </c:pt>
                <c:pt idx="20">
                  <c:v>32182.363492193901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31-4CE6-8859-FC6729C1110C}"/>
            </c:ext>
          </c:extLst>
        </c:ser>
        <c:ser>
          <c:idx val="4"/>
          <c:order val="4"/>
          <c:tx>
            <c:strRef>
              <c:f>Projections!$E$70</c:f>
              <c:strCache>
                <c:ptCount val="1"/>
                <c:pt idx="0">
                  <c:v>Toluca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Projections!$K$70:$AE$70</c:f>
              <c:numCache>
                <c:formatCode>#,##0</c:formatCode>
                <c:ptCount val="21"/>
                <c:pt idx="0">
                  <c:v>16373.527824550061</c:v>
                </c:pt>
                <c:pt idx="1">
                  <c:v>15986.140743394797</c:v>
                </c:pt>
                <c:pt idx="2">
                  <c:v>15538.209925036594</c:v>
                </c:pt>
                <c:pt idx="3">
                  <c:v>15052.406335527499</c:v>
                </c:pt>
                <c:pt idx="4">
                  <c:v>14518.485575577037</c:v>
                </c:pt>
                <c:pt idx="5">
                  <c:v>13941.038380257894</c:v>
                </c:pt>
                <c:pt idx="6">
                  <c:v>13303.359416645102</c:v>
                </c:pt>
                <c:pt idx="7">
                  <c:v>12627.03323972721</c:v>
                </c:pt>
                <c:pt idx="8">
                  <c:v>11890.844554032565</c:v>
                </c:pt>
                <c:pt idx="9">
                  <c:v>15294.674320128652</c:v>
                </c:pt>
                <c:pt idx="10">
                  <c:v>15369.66765814748</c:v>
                </c:pt>
                <c:pt idx="11">
                  <c:v>15445.666038085617</c:v>
                </c:pt>
                <c:pt idx="12">
                  <c:v>15521.928353568812</c:v>
                </c:pt>
                <c:pt idx="13">
                  <c:v>15599.534281517004</c:v>
                </c:pt>
                <c:pt idx="14">
                  <c:v>15678.256084437304</c:v>
                </c:pt>
                <c:pt idx="15">
                  <c:v>15758.499725150039</c:v>
                </c:pt>
                <c:pt idx="16">
                  <c:v>15838.479530220076</c:v>
                </c:pt>
                <c:pt idx="17">
                  <c:v>15919.108347217461</c:v>
                </c:pt>
                <c:pt idx="18">
                  <c:v>15999.154722991279</c:v>
                </c:pt>
                <c:pt idx="19">
                  <c:v>16079.626721483357</c:v>
                </c:pt>
                <c:pt idx="20">
                  <c:v>16160.404515833336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31-4CE6-8859-FC6729C1110C}"/>
            </c:ext>
          </c:extLst>
        </c:ser>
        <c:ser>
          <c:idx val="5"/>
          <c:order val="5"/>
          <c:tx>
            <c:strRef>
              <c:f>Projections!$E$71</c:f>
              <c:strCache>
                <c:ptCount val="1"/>
                <c:pt idx="0">
                  <c:v>Tijuana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Projections!$K$71:$AE$71</c:f>
              <c:numCache>
                <c:formatCode>#,##0</c:formatCode>
                <c:ptCount val="21"/>
                <c:pt idx="0">
                  <c:v>14421.341697749029</c:v>
                </c:pt>
                <c:pt idx="1">
                  <c:v>14268.44979211098</c:v>
                </c:pt>
                <c:pt idx="2">
                  <c:v>14107.392828327938</c:v>
                </c:pt>
                <c:pt idx="3">
                  <c:v>13945.179284266358</c:v>
                </c:pt>
                <c:pt idx="4">
                  <c:v>13778.051221359361</c:v>
                </c:pt>
                <c:pt idx="5">
                  <c:v>13611.880314072292</c:v>
                </c:pt>
                <c:pt idx="6">
                  <c:v>13437.56950205328</c:v>
                </c:pt>
                <c:pt idx="7">
                  <c:v>13267.611448039599</c:v>
                </c:pt>
                <c:pt idx="8">
                  <c:v>13096.070770024737</c:v>
                </c:pt>
                <c:pt idx="9">
                  <c:v>12434.032640898738</c:v>
                </c:pt>
                <c:pt idx="10">
                  <c:v>12368.796903007638</c:v>
                </c:pt>
                <c:pt idx="11">
                  <c:v>12300.199645227214</c:v>
                </c:pt>
                <c:pt idx="12">
                  <c:v>12227.427571225389</c:v>
                </c:pt>
                <c:pt idx="13">
                  <c:v>12151.404689197461</c:v>
                </c:pt>
                <c:pt idx="14">
                  <c:v>12071.798104197451</c:v>
                </c:pt>
                <c:pt idx="15">
                  <c:v>11988.872549845146</c:v>
                </c:pt>
                <c:pt idx="16">
                  <c:v>11900.826441032135</c:v>
                </c:pt>
                <c:pt idx="17">
                  <c:v>11808.409288049274</c:v>
                </c:pt>
                <c:pt idx="18">
                  <c:v>11710.355889299903</c:v>
                </c:pt>
                <c:pt idx="19">
                  <c:v>11607.497263603935</c:v>
                </c:pt>
                <c:pt idx="20">
                  <c:v>11499.601836816802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31-4CE6-8859-FC6729C1110C}"/>
            </c:ext>
          </c:extLst>
        </c:ser>
        <c:ser>
          <c:idx val="6"/>
          <c:order val="6"/>
          <c:tx>
            <c:strRef>
              <c:f>Projections!$E$72</c:f>
              <c:strCache>
                <c:ptCount val="1"/>
                <c:pt idx="0">
                  <c:v>León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Projections!$K$72:$AE$72</c:f>
              <c:numCache>
                <c:formatCode>#,##0</c:formatCode>
                <c:ptCount val="21"/>
                <c:pt idx="0">
                  <c:v>11926.303609769109</c:v>
                </c:pt>
                <c:pt idx="1">
                  <c:v>11766.297984166777</c:v>
                </c:pt>
                <c:pt idx="2">
                  <c:v>11585.121694530824</c:v>
                </c:pt>
                <c:pt idx="3">
                  <c:v>11393.484037593453</c:v>
                </c:pt>
                <c:pt idx="4">
                  <c:v>11189.822470763655</c:v>
                </c:pt>
                <c:pt idx="5">
                  <c:v>10971.374983155138</c:v>
                </c:pt>
                <c:pt idx="6">
                  <c:v>10732.412688414403</c:v>
                </c:pt>
                <c:pt idx="7">
                  <c:v>10470.271832273334</c:v>
                </c:pt>
                <c:pt idx="8">
                  <c:v>10195.621688473682</c:v>
                </c:pt>
                <c:pt idx="9">
                  <c:v>12180.852057783359</c:v>
                </c:pt>
                <c:pt idx="10">
                  <c:v>12273.277285943885</c:v>
                </c:pt>
                <c:pt idx="11">
                  <c:v>12368.239492182944</c:v>
                </c:pt>
                <c:pt idx="12">
                  <c:v>12465.261640594053</c:v>
                </c:pt>
                <c:pt idx="13">
                  <c:v>12565.269702424082</c:v>
                </c:pt>
                <c:pt idx="14">
                  <c:v>12668.19343971253</c:v>
                </c:pt>
                <c:pt idx="15">
                  <c:v>12774.456657761759</c:v>
                </c:pt>
                <c:pt idx="16">
                  <c:v>12882.801618340109</c:v>
                </c:pt>
                <c:pt idx="17">
                  <c:v>12994.054392837143</c:v>
                </c:pt>
                <c:pt idx="18">
                  <c:v>13107.395356119236</c:v>
                </c:pt>
                <c:pt idx="19">
                  <c:v>13223.741247710332</c:v>
                </c:pt>
                <c:pt idx="20">
                  <c:v>13343.148673672822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31-4CE6-8859-FC6729C1110C}"/>
            </c:ext>
          </c:extLst>
        </c:ser>
        <c:ser>
          <c:idx val="7"/>
          <c:order val="7"/>
          <c:tx>
            <c:strRef>
              <c:f>Projections!$E$73</c:f>
              <c:strCache>
                <c:ptCount val="1"/>
                <c:pt idx="0">
                  <c:v>Querétaro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Graficas!$A$217:$A$237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Projections!$K$73:$AE$73</c:f>
              <c:numCache>
                <c:formatCode>#,##0</c:formatCode>
                <c:ptCount val="21"/>
                <c:pt idx="0">
                  <c:v>12685.341609875964</c:v>
                </c:pt>
                <c:pt idx="1">
                  <c:v>12640.356403095786</c:v>
                </c:pt>
                <c:pt idx="2">
                  <c:v>12579.730134702997</c:v>
                </c:pt>
                <c:pt idx="3">
                  <c:v>12503.854973274771</c:v>
                </c:pt>
                <c:pt idx="4">
                  <c:v>12419.620081101755</c:v>
                </c:pt>
                <c:pt idx="5">
                  <c:v>12326.767729929765</c:v>
                </c:pt>
                <c:pt idx="6">
                  <c:v>12225.628644864581</c:v>
                </c:pt>
                <c:pt idx="7">
                  <c:v>12104.502492821257</c:v>
                </c:pt>
                <c:pt idx="8">
                  <c:v>11977.009708326023</c:v>
                </c:pt>
                <c:pt idx="9">
                  <c:v>11449.415927443199</c:v>
                </c:pt>
                <c:pt idx="10">
                  <c:v>11500.381143327555</c:v>
                </c:pt>
                <c:pt idx="11">
                  <c:v>11550.019260396935</c:v>
                </c:pt>
                <c:pt idx="12">
                  <c:v>11597.725175442736</c:v>
                </c:pt>
                <c:pt idx="13">
                  <c:v>11644.164059319577</c:v>
                </c:pt>
                <c:pt idx="14">
                  <c:v>11689.083541220341</c:v>
                </c:pt>
                <c:pt idx="15">
                  <c:v>11732.671660836397</c:v>
                </c:pt>
                <c:pt idx="16">
                  <c:v>11773.569601788658</c:v>
                </c:pt>
                <c:pt idx="17">
                  <c:v>11812.309660347415</c:v>
                </c:pt>
                <c:pt idx="18">
                  <c:v>11847.909218811743</c:v>
                </c:pt>
                <c:pt idx="19">
                  <c:v>11880.959067424143</c:v>
                </c:pt>
                <c:pt idx="20">
                  <c:v>11911.250751210813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31-4CE6-8859-FC6729C11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96696"/>
        <c:axId val="945098616"/>
      </c:lineChart>
      <c:catAx>
        <c:axId val="94509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098616"/>
        <c:crosses val="autoZero"/>
        <c:auto val="1"/>
        <c:lblAlgn val="ctr"/>
        <c:lblOffset val="100"/>
        <c:noMultiLvlLbl val="0"/>
      </c:catAx>
      <c:valAx>
        <c:axId val="94509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09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Graficas!$F$2</c:f>
              <c:strCache>
                <c:ptCount val="1"/>
                <c:pt idx="0">
                  <c:v>Required Units Yearly (Natural Demand)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val>
            <c:numRef>
              <c:f>Graficas!$F$3:$F$23</c:f>
              <c:numCache>
                <c:formatCode>_(* #,##0_);_(* \(#,##0\);_(* "-"??_);_(@_)</c:formatCode>
                <c:ptCount val="21"/>
                <c:pt idx="0">
                  <c:v>607154.97333593667</c:v>
                </c:pt>
                <c:pt idx="1">
                  <c:v>607324.77799297869</c:v>
                </c:pt>
                <c:pt idx="2">
                  <c:v>607538.56659840047</c:v>
                </c:pt>
                <c:pt idx="3">
                  <c:v>607748.41939341277</c:v>
                </c:pt>
                <c:pt idx="4">
                  <c:v>608063.57669284195</c:v>
                </c:pt>
                <c:pt idx="5">
                  <c:v>608402.93574108183</c:v>
                </c:pt>
                <c:pt idx="6">
                  <c:v>608776.72265111655</c:v>
                </c:pt>
                <c:pt idx="7">
                  <c:v>609148.12705150992</c:v>
                </c:pt>
                <c:pt idx="8">
                  <c:v>609475.47720789909</c:v>
                </c:pt>
                <c:pt idx="9">
                  <c:v>609756.04984392971</c:v>
                </c:pt>
                <c:pt idx="10">
                  <c:v>609976.9581432119</c:v>
                </c:pt>
                <c:pt idx="11">
                  <c:v>610151.46630262583</c:v>
                </c:pt>
                <c:pt idx="12">
                  <c:v>610234.56566198915</c:v>
                </c:pt>
                <c:pt idx="13">
                  <c:v>610282.06875342876</c:v>
                </c:pt>
                <c:pt idx="14">
                  <c:v>610276.92784553021</c:v>
                </c:pt>
                <c:pt idx="15">
                  <c:v>610236.96178671718</c:v>
                </c:pt>
                <c:pt idx="16">
                  <c:v>610058.77704582363</c:v>
                </c:pt>
                <c:pt idx="17">
                  <c:v>609788.14788938314</c:v>
                </c:pt>
                <c:pt idx="18">
                  <c:v>609352.27719683945</c:v>
                </c:pt>
                <c:pt idx="19">
                  <c:v>608801.73643618077</c:v>
                </c:pt>
                <c:pt idx="20">
                  <c:v>608124.50002262741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B-44FC-9DC5-C7866F56C720}"/>
            </c:ext>
          </c:extLst>
        </c:ser>
        <c:ser>
          <c:idx val="1"/>
          <c:order val="1"/>
          <c:tx>
            <c:strRef>
              <c:f>Graficas!$I$2</c:f>
              <c:strCache>
                <c:ptCount val="1"/>
                <c:pt idx="0">
                  <c:v>Demanded Units - Natural Depreciation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Graficas!$I$3:$I$23</c:f>
              <c:numCache>
                <c:formatCode>_(* #,##0_);_(* \(#,##0\);_(* "-"??_);_(@_)</c:formatCode>
                <c:ptCount val="21"/>
                <c:pt idx="0">
                  <c:v>89596.549966016333</c:v>
                </c:pt>
                <c:pt idx="1">
                  <c:v>91114.437399356175</c:v>
                </c:pt>
                <c:pt idx="2">
                  <c:v>92632.749344338634</c:v>
                </c:pt>
                <c:pt idx="3">
                  <c:v>94151.595760834622</c:v>
                </c:pt>
                <c:pt idx="4">
                  <c:v>95670.966809318154</c:v>
                </c:pt>
                <c:pt idx="5">
                  <c:v>97191.125751050262</c:v>
                </c:pt>
                <c:pt idx="6">
                  <c:v>98712.133090402975</c:v>
                </c:pt>
                <c:pt idx="7">
                  <c:v>100234.07489703076</c:v>
                </c:pt>
                <c:pt idx="8">
                  <c:v>101756.94521465954</c:v>
                </c:pt>
                <c:pt idx="9">
                  <c:v>103280.63390767928</c:v>
                </c:pt>
                <c:pt idx="10">
                  <c:v>104805.0240322891</c:v>
                </c:pt>
                <c:pt idx="11">
                  <c:v>106329.96642764714</c:v>
                </c:pt>
                <c:pt idx="12">
                  <c:v>107855.34509340371</c:v>
                </c:pt>
                <c:pt idx="13">
                  <c:v>109380.93150755868</c:v>
                </c:pt>
                <c:pt idx="14">
                  <c:v>110906.63667944225</c:v>
                </c:pt>
                <c:pt idx="15">
                  <c:v>112432.32899905607</c:v>
                </c:pt>
                <c:pt idx="16">
                  <c:v>113957.92140352287</c:v>
                </c:pt>
                <c:pt idx="17">
                  <c:v>115483.06834613743</c:v>
                </c:pt>
                <c:pt idx="18">
                  <c:v>117007.53871586088</c:v>
                </c:pt>
                <c:pt idx="19">
                  <c:v>118530.91940885298</c:v>
                </c:pt>
                <c:pt idx="20">
                  <c:v>120052.92374994344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92D-9C1C-FCB175265042}"/>
            </c:ext>
          </c:extLst>
        </c:ser>
        <c:ser>
          <c:idx val="2"/>
          <c:order val="2"/>
          <c:tx>
            <c:strRef>
              <c:f>Graficas!$J$2</c:f>
              <c:strCache>
                <c:ptCount val="1"/>
                <c:pt idx="0">
                  <c:v>Required Units - Quantitative Déficit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Graficas!$J$3:$J$23</c:f>
              <c:numCache>
                <c:formatCode>_(* #,##0_);_(* \(#,##0\);_(* "-"??_);_(@_)</c:formatCode>
                <c:ptCount val="21"/>
                <c:pt idx="0">
                  <c:v>100749.80702809588</c:v>
                </c:pt>
                <c:pt idx="1">
                  <c:v>100749.80702809588</c:v>
                </c:pt>
                <c:pt idx="2">
                  <c:v>100749.80702809588</c:v>
                </c:pt>
                <c:pt idx="3">
                  <c:v>100749.80702809588</c:v>
                </c:pt>
                <c:pt idx="4">
                  <c:v>100749.80702809588</c:v>
                </c:pt>
                <c:pt idx="5">
                  <c:v>100749.80702809588</c:v>
                </c:pt>
                <c:pt idx="6">
                  <c:v>100749.80702809588</c:v>
                </c:pt>
                <c:pt idx="7">
                  <c:v>100749.80702809588</c:v>
                </c:pt>
                <c:pt idx="8">
                  <c:v>100749.80702809588</c:v>
                </c:pt>
                <c:pt idx="9">
                  <c:v>100749.80702809588</c:v>
                </c:pt>
                <c:pt idx="10">
                  <c:v>100749.80702809588</c:v>
                </c:pt>
                <c:pt idx="11">
                  <c:v>100749.80702809588</c:v>
                </c:pt>
                <c:pt idx="12">
                  <c:v>100749.80702809588</c:v>
                </c:pt>
                <c:pt idx="13">
                  <c:v>100749.80702809588</c:v>
                </c:pt>
                <c:pt idx="14">
                  <c:v>100749.80702809588</c:v>
                </c:pt>
                <c:pt idx="15">
                  <c:v>100749.80702809588</c:v>
                </c:pt>
                <c:pt idx="16">
                  <c:v>100749.80702809588</c:v>
                </c:pt>
                <c:pt idx="17">
                  <c:v>100749.80702809588</c:v>
                </c:pt>
                <c:pt idx="18">
                  <c:v>100749.80702809588</c:v>
                </c:pt>
                <c:pt idx="19">
                  <c:v>100749.80702809588</c:v>
                </c:pt>
                <c:pt idx="20">
                  <c:v>100749.80702809588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FC-492D-9C1C-FCB175265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0724880"/>
        <c:axId val="1760725296"/>
      </c:barChart>
      <c:catAx>
        <c:axId val="176072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0725296"/>
        <c:crosses val="autoZero"/>
        <c:auto val="1"/>
        <c:lblAlgn val="ctr"/>
        <c:lblOffset val="100"/>
        <c:noMultiLvlLbl val="0"/>
      </c:catAx>
      <c:valAx>
        <c:axId val="176072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Número</a:t>
                </a:r>
                <a:r>
                  <a:rPr lang="en-US" baseline="0"/>
                  <a:t> de Viviendas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193789366757284E-2"/>
              <c:y val="0.232206601151022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072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Graficas!$E$78</c:f>
              <c:strCache>
                <c:ptCount val="1"/>
                <c:pt idx="0">
                  <c:v>New Houses Produced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Graficas!$D$79:$D$81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Graficas!$E$79:$E$81</c:f>
              <c:numCache>
                <c:formatCode>#,##0</c:formatCode>
                <c:ptCount val="3"/>
                <c:pt idx="0">
                  <c:v>210350</c:v>
                </c:pt>
                <c:pt idx="1">
                  <c:v>181040</c:v>
                </c:pt>
                <c:pt idx="2">
                  <c:v>151390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D-4AC5-944B-747F0F70DAD9}"/>
            </c:ext>
          </c:extLst>
        </c:ser>
        <c:ser>
          <c:idx val="1"/>
          <c:order val="1"/>
          <c:tx>
            <c:strRef>
              <c:f>Graficas!$F$78</c:f>
              <c:strCache>
                <c:ptCount val="1"/>
                <c:pt idx="0">
                  <c:v>Projection of houses needed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Graficas!$D$79:$D$81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Graficas!$F$79:$F$81</c:f>
              <c:numCache>
                <c:formatCode>#,##0</c:formatCode>
                <c:ptCount val="3"/>
                <c:pt idx="0">
                  <c:v>862077.11189910863</c:v>
                </c:pt>
                <c:pt idx="1">
                  <c:v>870831.51801691251</c:v>
                </c:pt>
                <c:pt idx="2">
                  <c:v>875856.01274375117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D-4AC5-944B-747F0F70D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4009152"/>
        <c:axId val="794016224"/>
      </c:barChart>
      <c:catAx>
        <c:axId val="7940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016224"/>
        <c:crosses val="autoZero"/>
        <c:auto val="1"/>
        <c:lblAlgn val="ctr"/>
        <c:lblOffset val="100"/>
        <c:noMultiLvlLbl val="0"/>
      </c:catAx>
      <c:valAx>
        <c:axId val="79401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00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9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0-40A9-B395-33F77CC3E8F1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0-40A9-B395-33F77CC3E8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90-40A9-B395-33F77CC3E8F1}"/>
              </c:ext>
            </c:extLst>
          </c:dPt>
          <c:cat>
            <c:strRef>
              <c:f>Graficas!$A$85:$A$87</c:f>
              <c:strCache>
                <c:ptCount val="3"/>
                <c:pt idx="0">
                  <c:v>Remaining GDP</c:v>
                </c:pt>
                <c:pt idx="1">
                  <c:v>Housing Construction</c:v>
                </c:pt>
                <c:pt idx="2">
                  <c:v>Construction other than housing</c:v>
                </c:pt>
              </c:strCache>
            </c:strRef>
          </c:cat>
          <c:val>
            <c:numRef>
              <c:f>Graficas!$B$85:$B$87</c:f>
              <c:numCache>
                <c:formatCode>General</c:formatCode>
                <c:ptCount val="3"/>
                <c:pt idx="0">
                  <c:v>93.92</c:v>
                </c:pt>
                <c:pt idx="1">
                  <c:v>3.14</c:v>
                </c:pt>
                <c:pt idx="2">
                  <c:v>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90-40A9-B395-33F77CC3E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Graficas!$C$2</c:f>
              <c:strCache>
                <c:ptCount val="1"/>
                <c:pt idx="0">
                  <c:v>Mexico's population w/o main-metro areas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Projections!$K$2:$AE$2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Graficas!$C$3:$C$23</c:f>
              <c:numCache>
                <c:formatCode>_(* #,##0_);_(* \(#,##0\);_(* "-"??_);_(@_)</c:formatCode>
                <c:ptCount val="21"/>
                <c:pt idx="0">
                  <c:v>86147134</c:v>
                </c:pt>
                <c:pt idx="1">
                  <c:v>87259033</c:v>
                </c:pt>
                <c:pt idx="2">
                  <c:v>88337054</c:v>
                </c:pt>
                <c:pt idx="3">
                  <c:v>89381165</c:v>
                </c:pt>
                <c:pt idx="4">
                  <c:v>90391712</c:v>
                </c:pt>
                <c:pt idx="5">
                  <c:v>91368751</c:v>
                </c:pt>
                <c:pt idx="6">
                  <c:v>92312370</c:v>
                </c:pt>
                <c:pt idx="7">
                  <c:v>93222529</c:v>
                </c:pt>
                <c:pt idx="8">
                  <c:v>94099049</c:v>
                </c:pt>
                <c:pt idx="9">
                  <c:v>94941747</c:v>
                </c:pt>
                <c:pt idx="10">
                  <c:v>95750403</c:v>
                </c:pt>
                <c:pt idx="11">
                  <c:v>96524847</c:v>
                </c:pt>
                <c:pt idx="12">
                  <c:v>97264769</c:v>
                </c:pt>
                <c:pt idx="13">
                  <c:v>97970048</c:v>
                </c:pt>
                <c:pt idx="14">
                  <c:v>98640513</c:v>
                </c:pt>
                <c:pt idx="15">
                  <c:v>99276055</c:v>
                </c:pt>
                <c:pt idx="16">
                  <c:v>99876247</c:v>
                </c:pt>
                <c:pt idx="17">
                  <c:v>100440819</c:v>
                </c:pt>
                <c:pt idx="18">
                  <c:v>100969289</c:v>
                </c:pt>
                <c:pt idx="19">
                  <c:v>101461347</c:v>
                </c:pt>
                <c:pt idx="20">
                  <c:v>101916660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F-4CC4-8E75-257ECD815EEC}"/>
            </c:ext>
          </c:extLst>
        </c:ser>
        <c:ser>
          <c:idx val="2"/>
          <c:order val="1"/>
          <c:tx>
            <c:strRef>
              <c:f>Graficas!$R$2</c:f>
              <c:strCache>
                <c:ptCount val="1"/>
                <c:pt idx="0">
                  <c:v>Population of Mexico's main-metro areas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cat>
            <c:numRef>
              <c:f>Projections!$K$2:$AE$2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Projections!$K$12:$AE$12</c:f>
              <c:numCache>
                <c:formatCode>#,##0</c:formatCode>
                <c:ptCount val="21"/>
                <c:pt idx="0">
                  <c:v>43971222</c:v>
                </c:pt>
                <c:pt idx="1">
                  <c:v>44307614</c:v>
                </c:pt>
                <c:pt idx="2">
                  <c:v>44626676</c:v>
                </c:pt>
                <c:pt idx="3">
                  <c:v>44928320</c:v>
                </c:pt>
                <c:pt idx="4">
                  <c:v>45212522</c:v>
                </c:pt>
                <c:pt idx="5">
                  <c:v>45478979</c:v>
                </c:pt>
                <c:pt idx="6">
                  <c:v>45727662</c:v>
                </c:pt>
                <c:pt idx="7">
                  <c:v>45958288</c:v>
                </c:pt>
                <c:pt idx="8">
                  <c:v>46170655</c:v>
                </c:pt>
                <c:pt idx="9">
                  <c:v>46420543.31737864</c:v>
                </c:pt>
                <c:pt idx="10">
                  <c:v>46658676.48879429</c:v>
                </c:pt>
                <c:pt idx="11">
                  <c:v>46885021.242764108</c:v>
                </c:pt>
                <c:pt idx="12">
                  <c:v>47099497.776689246</c:v>
                </c:pt>
                <c:pt idx="13">
                  <c:v>47302089.557275489</c:v>
                </c:pt>
                <c:pt idx="14">
                  <c:v>47492763.511336565</c:v>
                </c:pt>
                <c:pt idx="15">
                  <c:v>47671507.355894066</c:v>
                </c:pt>
                <c:pt idx="16">
                  <c:v>47838203.153404348</c:v>
                </c:pt>
                <c:pt idx="17">
                  <c:v>47992785.534838416</c:v>
                </c:pt>
                <c:pt idx="18">
                  <c:v>48135118.973504625</c:v>
                </c:pt>
                <c:pt idx="19">
                  <c:v>48265125.467726596</c:v>
                </c:pt>
                <c:pt idx="20">
                  <c:v>48382719.672874726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F-4CC4-8E75-257ECD815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8415480"/>
        <c:axId val="908411640"/>
      </c:barChart>
      <c:catAx>
        <c:axId val="90841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411640"/>
        <c:crosses val="autoZero"/>
        <c:auto val="1"/>
        <c:lblAlgn val="ctr"/>
        <c:lblOffset val="100"/>
        <c:noMultiLvlLbl val="0"/>
      </c:catAx>
      <c:valAx>
        <c:axId val="908411640"/>
        <c:scaling>
          <c:orientation val="minMax"/>
          <c:max val="16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</a:t>
                </a:r>
              </a:p>
            </c:rich>
          </c:tx>
          <c:layout>
            <c:manualLayout>
              <c:xMode val="edge"/>
              <c:yMode val="edge"/>
              <c:x val="3.0248145217079702E-2"/>
              <c:y val="0.3375965409295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41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Graficas!$S$2</c:f>
              <c:strCache>
                <c:ptCount val="1"/>
                <c:pt idx="0">
                  <c:v>People / unit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Projections!$K$43:$AE$43</c:f>
              <c:numCache>
                <c:formatCode>0.00</c:formatCode>
                <c:ptCount val="21"/>
                <c:pt idx="0">
                  <c:v>3.57019040324227</c:v>
                </c:pt>
                <c:pt idx="1">
                  <c:v>3.5416808830801565</c:v>
                </c:pt>
                <c:pt idx="2">
                  <c:v>3.513171362918043</c:v>
                </c:pt>
                <c:pt idx="3">
                  <c:v>3.4846618427559295</c:v>
                </c:pt>
                <c:pt idx="4">
                  <c:v>3.456152322593816</c:v>
                </c:pt>
                <c:pt idx="5">
                  <c:v>3.4276428024317025</c:v>
                </c:pt>
                <c:pt idx="6">
                  <c:v>3.399133282269589</c:v>
                </c:pt>
                <c:pt idx="7">
                  <c:v>3.3706237621074755</c:v>
                </c:pt>
                <c:pt idx="8">
                  <c:v>3.342114241945362</c:v>
                </c:pt>
                <c:pt idx="9">
                  <c:v>3.3136047217832485</c:v>
                </c:pt>
                <c:pt idx="10">
                  <c:v>3.285095201621135</c:v>
                </c:pt>
                <c:pt idx="11">
                  <c:v>3.2565856814590215</c:v>
                </c:pt>
                <c:pt idx="12">
                  <c:v>3.228076161296908</c:v>
                </c:pt>
                <c:pt idx="13">
                  <c:v>3.1995666411347945</c:v>
                </c:pt>
                <c:pt idx="14">
                  <c:v>3.171057120972681</c:v>
                </c:pt>
                <c:pt idx="15">
                  <c:v>3.1425476008105675</c:v>
                </c:pt>
                <c:pt idx="16">
                  <c:v>3.114038080648454</c:v>
                </c:pt>
                <c:pt idx="17">
                  <c:v>3.0855285604863405</c:v>
                </c:pt>
                <c:pt idx="18">
                  <c:v>3.057019040324227</c:v>
                </c:pt>
                <c:pt idx="19">
                  <c:v>3.0285095201621135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C-4BC6-91B2-E54B0ACE7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797776"/>
        <c:axId val="657371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Graficas!$A$2</c15:sqref>
                        </c15:formulaRef>
                      </c:ext>
                    </c:extLst>
                    <c:strCache>
                      <c:ptCount val="1"/>
                      <c:pt idx="0">
                        <c:v>Years</c:v>
                      </c:pt>
                    </c:strCache>
                  </c:strRef>
                </c:tx>
                <c:spPr>
                  <a:solidFill>
                    <a:schemeClr val="accent3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Graficas!$A$3:$A$23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Graficas!$A$3:$A$23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05C-4BC6-91B2-E54B0ACE7C05}"/>
                  </c:ext>
                </c:extLst>
              </c15:ser>
            </c15:filteredBarSeries>
          </c:ext>
        </c:extLst>
      </c:barChart>
      <c:catAx>
        <c:axId val="69379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371832"/>
        <c:crosses val="autoZero"/>
        <c:auto val="1"/>
        <c:lblAlgn val="ctr"/>
        <c:lblOffset val="100"/>
        <c:noMultiLvlLbl val="0"/>
      </c:catAx>
      <c:valAx>
        <c:axId val="65737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Household</a:t>
                </a:r>
                <a:r>
                  <a:rPr lang="en-US" baseline="0"/>
                  <a:t> Density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744329233872024E-2"/>
              <c:y val="0.20577486950632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79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Graficas!$I$2</c:f>
              <c:strCache>
                <c:ptCount val="1"/>
                <c:pt idx="0">
                  <c:v>Demanded Units - Natural Depreciation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Graficas!$I$3:$I$23</c:f>
              <c:numCache>
                <c:formatCode>_(* #,##0_);_(* \(#,##0\);_(* "-"??_);_(@_)</c:formatCode>
                <c:ptCount val="21"/>
                <c:pt idx="0">
                  <c:v>89596.549966016333</c:v>
                </c:pt>
                <c:pt idx="1">
                  <c:v>91114.437399356175</c:v>
                </c:pt>
                <c:pt idx="2">
                  <c:v>92632.749344338634</c:v>
                </c:pt>
                <c:pt idx="3">
                  <c:v>94151.595760834622</c:v>
                </c:pt>
                <c:pt idx="4">
                  <c:v>95670.966809318154</c:v>
                </c:pt>
                <c:pt idx="5">
                  <c:v>97191.125751050262</c:v>
                </c:pt>
                <c:pt idx="6">
                  <c:v>98712.133090402975</c:v>
                </c:pt>
                <c:pt idx="7">
                  <c:v>100234.07489703076</c:v>
                </c:pt>
                <c:pt idx="8">
                  <c:v>101756.94521465954</c:v>
                </c:pt>
                <c:pt idx="9">
                  <c:v>103280.63390767928</c:v>
                </c:pt>
                <c:pt idx="10">
                  <c:v>104805.0240322891</c:v>
                </c:pt>
                <c:pt idx="11">
                  <c:v>106329.96642764714</c:v>
                </c:pt>
                <c:pt idx="12">
                  <c:v>107855.34509340371</c:v>
                </c:pt>
                <c:pt idx="13">
                  <c:v>109380.93150755868</c:v>
                </c:pt>
                <c:pt idx="14">
                  <c:v>110906.63667944225</c:v>
                </c:pt>
                <c:pt idx="15">
                  <c:v>112432.32899905607</c:v>
                </c:pt>
                <c:pt idx="16">
                  <c:v>113957.92140352287</c:v>
                </c:pt>
                <c:pt idx="17">
                  <c:v>115483.06834613743</c:v>
                </c:pt>
                <c:pt idx="18">
                  <c:v>117007.53871586088</c:v>
                </c:pt>
                <c:pt idx="19">
                  <c:v>118530.91940885298</c:v>
                </c:pt>
                <c:pt idx="20">
                  <c:v>120052.92374994344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1-4E89-B1AF-BA1A5057A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309584"/>
        <c:axId val="7033047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Graficas!$A$2</c15:sqref>
                        </c15:formulaRef>
                      </c:ext>
                    </c:extLst>
                    <c:strCache>
                      <c:ptCount val="1"/>
                      <c:pt idx="0">
                        <c:v>Years</c:v>
                      </c:pt>
                    </c:strCache>
                  </c:strRef>
                </c:tx>
                <c:spPr>
                  <a:solidFill>
                    <a:schemeClr val="accent3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Graficas!$A$3:$A$23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Graficas!$A$3:$A$23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A21-4E89-B1AF-BA1A5057ABC9}"/>
                  </c:ext>
                </c:extLst>
              </c15:ser>
            </c15:filteredBarSeries>
          </c:ext>
        </c:extLst>
      </c:barChart>
      <c:catAx>
        <c:axId val="70330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304784"/>
        <c:crosses val="autoZero"/>
        <c:auto val="1"/>
        <c:lblAlgn val="ctr"/>
        <c:lblOffset val="100"/>
        <c:noMultiLvlLbl val="0"/>
      </c:catAx>
      <c:valAx>
        <c:axId val="70330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Units</a:t>
                </a:r>
              </a:p>
            </c:rich>
          </c:tx>
          <c:layout>
            <c:manualLayout>
              <c:xMode val="edge"/>
              <c:yMode val="edge"/>
              <c:x val="3.0452501944426037E-2"/>
              <c:y val="0.300073391046965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30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Graficas!$J$2</c:f>
              <c:strCache>
                <c:ptCount val="1"/>
                <c:pt idx="0">
                  <c:v>Required Units - Quantitative Déficit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Graficas!$A$3:$A$23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Graficas!$J$3:$J$23</c:f>
              <c:numCache>
                <c:formatCode>_(* #,##0_);_(* \(#,##0\);_(* "-"??_);_(@_)</c:formatCode>
                <c:ptCount val="21"/>
                <c:pt idx="0">
                  <c:v>100749.80702809588</c:v>
                </c:pt>
                <c:pt idx="1">
                  <c:v>100749.80702809588</c:v>
                </c:pt>
                <c:pt idx="2">
                  <c:v>100749.80702809588</c:v>
                </c:pt>
                <c:pt idx="3">
                  <c:v>100749.80702809588</c:v>
                </c:pt>
                <c:pt idx="4">
                  <c:v>100749.80702809588</c:v>
                </c:pt>
                <c:pt idx="5">
                  <c:v>100749.80702809588</c:v>
                </c:pt>
                <c:pt idx="6">
                  <c:v>100749.80702809588</c:v>
                </c:pt>
                <c:pt idx="7">
                  <c:v>100749.80702809588</c:v>
                </c:pt>
                <c:pt idx="8">
                  <c:v>100749.80702809588</c:v>
                </c:pt>
                <c:pt idx="9">
                  <c:v>100749.80702809588</c:v>
                </c:pt>
                <c:pt idx="10">
                  <c:v>100749.80702809588</c:v>
                </c:pt>
                <c:pt idx="11">
                  <c:v>100749.80702809588</c:v>
                </c:pt>
                <c:pt idx="12">
                  <c:v>100749.80702809588</c:v>
                </c:pt>
                <c:pt idx="13">
                  <c:v>100749.80702809588</c:v>
                </c:pt>
                <c:pt idx="14">
                  <c:v>100749.80702809588</c:v>
                </c:pt>
                <c:pt idx="15">
                  <c:v>100749.80702809588</c:v>
                </c:pt>
                <c:pt idx="16">
                  <c:v>100749.80702809588</c:v>
                </c:pt>
                <c:pt idx="17">
                  <c:v>100749.80702809588</c:v>
                </c:pt>
                <c:pt idx="18">
                  <c:v>100749.80702809588</c:v>
                </c:pt>
                <c:pt idx="19">
                  <c:v>100749.80702809588</c:v>
                </c:pt>
                <c:pt idx="20">
                  <c:v>100749.80702809588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A-4F45-939E-E78563C44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9234680"/>
        <c:axId val="979235000"/>
      </c:barChart>
      <c:catAx>
        <c:axId val="97923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35000"/>
        <c:crosses val="autoZero"/>
        <c:auto val="1"/>
        <c:lblAlgn val="ctr"/>
        <c:lblOffset val="100"/>
        <c:noMultiLvlLbl val="0"/>
      </c:catAx>
      <c:valAx>
        <c:axId val="97923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Units</a:t>
                </a:r>
              </a:p>
            </c:rich>
          </c:tx>
          <c:layout>
            <c:manualLayout>
              <c:xMode val="edge"/>
              <c:yMode val="edge"/>
              <c:x val="3.0566359413125899E-2"/>
              <c:y val="0.295510474103699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3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127567</xdr:colOff>
      <xdr:row>25</xdr:row>
      <xdr:rowOff>115112</xdr:rowOff>
    </xdr:from>
    <xdr:to>
      <xdr:col>54</xdr:col>
      <xdr:colOff>494931</xdr:colOff>
      <xdr:row>40</xdr:row>
      <xdr:rowOff>52449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635470-B879-43E4-B2CB-298A3892A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1430868</xdr:colOff>
      <xdr:row>24</xdr:row>
      <xdr:rowOff>116700</xdr:rowOff>
    </xdr:from>
    <xdr:to>
      <xdr:col>8</xdr:col>
      <xdr:colOff>1380731</xdr:colOff>
      <xdr:row>39</xdr:row>
      <xdr:rowOff>161309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03244D-FBAD-4177-81A3-546DDFF50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414566</xdr:colOff>
      <xdr:row>24</xdr:row>
      <xdr:rowOff>102658</xdr:rowOff>
    </xdr:from>
    <xdr:to>
      <xdr:col>14</xdr:col>
      <xdr:colOff>514459</xdr:colOff>
      <xdr:row>39</xdr:row>
      <xdr:rowOff>140758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7EA6256-95E3-4439-B478-A2D7B30DA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485069</xdr:colOff>
      <xdr:row>72</xdr:row>
      <xdr:rowOff>35169</xdr:rowOff>
    </xdr:from>
    <xdr:to>
      <xdr:col>9</xdr:col>
      <xdr:colOff>447458</xdr:colOff>
      <xdr:row>87</xdr:row>
      <xdr:rowOff>30773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058C6E4-1BB4-45EB-BE82-3C81744D1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99348</xdr:colOff>
      <xdr:row>89</xdr:row>
      <xdr:rowOff>77395</xdr:rowOff>
    </xdr:from>
    <xdr:to>
      <xdr:col>3</xdr:col>
      <xdr:colOff>219673</xdr:colOff>
      <xdr:row>104</xdr:row>
      <xdr:rowOff>79349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810E1AF-4EFD-4CA3-929F-1F35768CE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1129006</xdr:colOff>
      <xdr:row>25</xdr:row>
      <xdr:rowOff>59383</xdr:rowOff>
    </xdr:from>
    <xdr:to>
      <xdr:col>21</xdr:col>
      <xdr:colOff>548409</xdr:colOff>
      <xdr:row>39</xdr:row>
      <xdr:rowOff>163561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2733F49-0832-4F6C-8F8D-692197F69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423672</xdr:colOff>
      <xdr:row>26</xdr:row>
      <xdr:rowOff>15286</xdr:rowOff>
    </xdr:from>
    <xdr:to>
      <xdr:col>28</xdr:col>
      <xdr:colOff>585949</xdr:colOff>
      <xdr:row>41</xdr:row>
      <xdr:rowOff>119877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FEC3AB1-F6A6-4CD7-8633-824392316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269650</xdr:colOff>
      <xdr:row>25</xdr:row>
      <xdr:rowOff>83981</xdr:rowOff>
    </xdr:from>
    <xdr:to>
      <xdr:col>37</xdr:col>
      <xdr:colOff>15247</xdr:colOff>
      <xdr:row>41</xdr:row>
      <xdr:rowOff>36758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FBC9CE8-2566-472B-928F-384F31948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76790</xdr:colOff>
      <xdr:row>25</xdr:row>
      <xdr:rowOff>176573</xdr:rowOff>
    </xdr:from>
    <xdr:to>
      <xdr:col>45</xdr:col>
      <xdr:colOff>410534</xdr:colOff>
      <xdr:row>40</xdr:row>
      <xdr:rowOff>3195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6B8675E-4440-462E-9522-AAE6F2E03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164704</xdr:colOff>
      <xdr:row>25</xdr:row>
      <xdr:rowOff>124617</xdr:rowOff>
    </xdr:from>
    <xdr:to>
      <xdr:col>2</xdr:col>
      <xdr:colOff>1930136</xdr:colOff>
      <xdr:row>40</xdr:row>
      <xdr:rowOff>169067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5F2C652-BE6F-C47B-C0FA-5F016596D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770530</xdr:colOff>
      <xdr:row>48</xdr:row>
      <xdr:rowOff>72081</xdr:rowOff>
    </xdr:from>
    <xdr:to>
      <xdr:col>4</xdr:col>
      <xdr:colOff>985672</xdr:colOff>
      <xdr:row>72</xdr:row>
      <xdr:rowOff>132905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AA25E6E-5D58-1163-540A-6BC68872C6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636359</xdr:colOff>
      <xdr:row>54</xdr:row>
      <xdr:rowOff>64861</xdr:rowOff>
    </xdr:from>
    <xdr:to>
      <xdr:col>27</xdr:col>
      <xdr:colOff>70554</xdr:colOff>
      <xdr:row>69</xdr:row>
      <xdr:rowOff>86632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440484E-68D3-DF4C-B5AF-F979EE80A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9071</xdr:colOff>
      <xdr:row>8</xdr:row>
      <xdr:rowOff>78474</xdr:rowOff>
    </xdr:from>
    <xdr:to>
      <xdr:col>68</xdr:col>
      <xdr:colOff>35068</xdr:colOff>
      <xdr:row>23</xdr:row>
      <xdr:rowOff>120554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3D47520-3EB1-4495-B03E-D39E62CE6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68</xdr:col>
      <xdr:colOff>661459</xdr:colOff>
      <xdr:row>8</xdr:row>
      <xdr:rowOff>92605</xdr:rowOff>
    </xdr:from>
    <xdr:to>
      <xdr:col>74</xdr:col>
      <xdr:colOff>599895</xdr:colOff>
      <xdr:row>23</xdr:row>
      <xdr:rowOff>134686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835CA4D9-248B-463E-A4DE-F21BA3C89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151804</xdr:colOff>
      <xdr:row>25</xdr:row>
      <xdr:rowOff>157361</xdr:rowOff>
    </xdr:from>
    <xdr:to>
      <xdr:col>5</xdr:col>
      <xdr:colOff>1261070</xdr:colOff>
      <xdr:row>40</xdr:row>
      <xdr:rowOff>70842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D8E8EEC-BAA7-2E96-9CFD-CB3B06429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267107</xdr:colOff>
      <xdr:row>131</xdr:row>
      <xdr:rowOff>58723</xdr:rowOff>
    </xdr:from>
    <xdr:to>
      <xdr:col>2</xdr:col>
      <xdr:colOff>2049477</xdr:colOff>
      <xdr:row>146</xdr:row>
      <xdr:rowOff>156523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2B56ACB-5B5E-B5A7-AEEE-3106F22EFE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846259</xdr:colOff>
      <xdr:row>120</xdr:row>
      <xdr:rowOff>112102</xdr:rowOff>
    </xdr:from>
    <xdr:to>
      <xdr:col>8</xdr:col>
      <xdr:colOff>460375</xdr:colOff>
      <xdr:row>135</xdr:row>
      <xdr:rowOff>107706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C9AEF18-8AF0-03AB-BABB-6BAD6DA37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319625</xdr:colOff>
      <xdr:row>58</xdr:row>
      <xdr:rowOff>98926</xdr:rowOff>
    </xdr:from>
    <xdr:to>
      <xdr:col>37</xdr:col>
      <xdr:colOff>26685</xdr:colOff>
      <xdr:row>73</xdr:row>
      <xdr:rowOff>39357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4FA398-5523-405A-A16B-D411D0162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406686</xdr:colOff>
      <xdr:row>158</xdr:row>
      <xdr:rowOff>168611</xdr:rowOff>
    </xdr:from>
    <xdr:to>
      <xdr:col>15</xdr:col>
      <xdr:colOff>697068</xdr:colOff>
      <xdr:row>179</xdr:row>
      <xdr:rowOff>32106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1AADCA1-9E67-2F1D-3284-D719BF528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278187</xdr:colOff>
      <xdr:row>183</xdr:row>
      <xdr:rowOff>84903</xdr:rowOff>
    </xdr:from>
    <xdr:to>
      <xdr:col>14</xdr:col>
      <xdr:colOff>771646</xdr:colOff>
      <xdr:row>199</xdr:row>
      <xdr:rowOff>-1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E14684EB-FABF-3D33-2C13-73D81F57B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274872</xdr:colOff>
      <xdr:row>199</xdr:row>
      <xdr:rowOff>103633</xdr:rowOff>
    </xdr:from>
    <xdr:to>
      <xdr:col>14</xdr:col>
      <xdr:colOff>747532</xdr:colOff>
      <xdr:row>215</xdr:row>
      <xdr:rowOff>96456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3EE75CDB-D45A-E227-D539-6A4EF85DD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1635553</xdr:colOff>
      <xdr:row>217</xdr:row>
      <xdr:rowOff>95764</xdr:rowOff>
    </xdr:from>
    <xdr:to>
      <xdr:col>9</xdr:col>
      <xdr:colOff>377567</xdr:colOff>
      <xdr:row>237</xdr:row>
      <xdr:rowOff>34323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43F83B8-D562-74DE-7F36-765BE8880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1604719</xdr:colOff>
      <xdr:row>48</xdr:row>
      <xdr:rowOff>49078</xdr:rowOff>
    </xdr:from>
    <xdr:to>
      <xdr:col>8</xdr:col>
      <xdr:colOff>0</xdr:colOff>
      <xdr:row>65</xdr:row>
      <xdr:rowOff>86102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BC547D6-2A95-4A97-064B-93FF6C86F1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148167</xdr:colOff>
      <xdr:row>50</xdr:row>
      <xdr:rowOff>103451</xdr:rowOff>
    </xdr:from>
    <xdr:to>
      <xdr:col>14</xdr:col>
      <xdr:colOff>485588</xdr:colOff>
      <xdr:row>66</xdr:row>
      <xdr:rowOff>37352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CFBE32D-C55B-B70D-D35A-D378442F4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10</xdr:col>
      <xdr:colOff>88900</xdr:colOff>
      <xdr:row>218</xdr:row>
      <xdr:rowOff>152400</xdr:rowOff>
    </xdr:from>
    <xdr:to>
      <xdr:col>16</xdr:col>
      <xdr:colOff>228600</xdr:colOff>
      <xdr:row>237</xdr:row>
      <xdr:rowOff>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A46A2305-21DD-13C0-2773-99FBB097D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2AB5-D18B-4C59-B9A2-E2E17D740BCA}">
  <dimension ref="A1:AF145"/>
  <sheetViews>
    <sheetView showGridLines="0" tabSelected="1" zoomScale="150" zoomScaleNormal="150" workbookViewId="0">
      <pane xSplit="8" ySplit="3" topLeftCell="T110" activePane="bottomRight" state="frozen"/>
      <selection pane="topRight" activeCell="I1" sqref="I1"/>
      <selection pane="bottomLeft" activeCell="A4" sqref="A4"/>
      <selection pane="bottomRight" activeCell="U133" sqref="U133"/>
    </sheetView>
  </sheetViews>
  <sheetFormatPr baseColWidth="10" defaultColWidth="8.83203125" defaultRowHeight="15" outlineLevelRow="1" outlineLevelCol="1" x14ac:dyDescent="0.2"/>
  <cols>
    <col min="1" max="1" width="27.5" bestFit="1" customWidth="1"/>
    <col min="2" max="2" width="16" bestFit="1" customWidth="1"/>
    <col min="3" max="3" width="2.83203125" customWidth="1"/>
    <col min="4" max="4" width="23" bestFit="1" customWidth="1"/>
    <col min="5" max="5" width="27.6640625" customWidth="1"/>
    <col min="6" max="6" width="0.1640625" hidden="1" customWidth="1" outlineLevel="1"/>
    <col min="7" max="8" width="12" hidden="1" customWidth="1" outlineLevel="1"/>
    <col min="9" max="9" width="12" bestFit="1" customWidth="1" collapsed="1"/>
    <col min="10" max="13" width="16.5" bestFit="1" customWidth="1"/>
    <col min="14" max="14" width="16.83203125" bestFit="1" customWidth="1"/>
    <col min="15" max="15" width="16.1640625" bestFit="1" customWidth="1"/>
    <col min="16" max="16" width="16.5" bestFit="1" customWidth="1"/>
    <col min="17" max="18" width="16.83203125" bestFit="1" customWidth="1"/>
    <col min="19" max="20" width="16.5" bestFit="1" customWidth="1"/>
    <col min="21" max="22" width="16.83203125" bestFit="1" customWidth="1"/>
    <col min="23" max="24" width="16.5" bestFit="1" customWidth="1"/>
    <col min="25" max="28" width="16.83203125" bestFit="1" customWidth="1"/>
    <col min="29" max="29" width="16.5" customWidth="1"/>
    <col min="30" max="31" width="16.33203125" customWidth="1"/>
  </cols>
  <sheetData>
    <row r="1" spans="1:32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"/>
    </row>
    <row r="2" spans="1:32" x14ac:dyDescent="0.2">
      <c r="A2" s="3"/>
      <c r="B2" s="3"/>
      <c r="C2" s="3"/>
      <c r="D2" s="52" t="s">
        <v>0</v>
      </c>
      <c r="E2" s="64"/>
      <c r="F2" s="65">
        <v>2017</v>
      </c>
      <c r="G2" s="65">
        <v>2018</v>
      </c>
      <c r="H2" s="65">
        <v>2019</v>
      </c>
      <c r="I2" s="65">
        <v>2020</v>
      </c>
      <c r="J2" s="65">
        <v>2021</v>
      </c>
      <c r="K2" s="65">
        <v>2022</v>
      </c>
      <c r="L2" s="65">
        <v>2023</v>
      </c>
      <c r="M2" s="65">
        <v>2024</v>
      </c>
      <c r="N2" s="65">
        <v>2025</v>
      </c>
      <c r="O2" s="65">
        <v>2026</v>
      </c>
      <c r="P2" s="65">
        <v>2027</v>
      </c>
      <c r="Q2" s="65">
        <v>2028</v>
      </c>
      <c r="R2" s="65">
        <v>2029</v>
      </c>
      <c r="S2" s="65">
        <v>2030</v>
      </c>
      <c r="T2" s="65">
        <v>2031</v>
      </c>
      <c r="U2" s="65">
        <v>2032</v>
      </c>
      <c r="V2" s="65">
        <v>2033</v>
      </c>
      <c r="W2" s="65">
        <v>2034</v>
      </c>
      <c r="X2" s="65">
        <v>2035</v>
      </c>
      <c r="Y2" s="65">
        <v>2036</v>
      </c>
      <c r="Z2" s="65">
        <v>2037</v>
      </c>
      <c r="AA2" s="65">
        <v>2038</v>
      </c>
      <c r="AB2" s="65">
        <v>2039</v>
      </c>
      <c r="AC2" s="65">
        <v>2040</v>
      </c>
      <c r="AD2" s="65">
        <v>2041</v>
      </c>
      <c r="AE2" s="66">
        <v>2042</v>
      </c>
    </row>
    <row r="3" spans="1:32" x14ac:dyDescent="0.2">
      <c r="A3" s="3"/>
      <c r="B3" s="3"/>
      <c r="C3" s="3"/>
      <c r="D3" s="24"/>
      <c r="E3" s="6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5"/>
      <c r="AC3" s="15"/>
      <c r="AD3" s="15"/>
      <c r="AE3" s="93"/>
    </row>
    <row r="4" spans="1:32" x14ac:dyDescent="0.2">
      <c r="A4" s="3"/>
      <c r="B4" s="3"/>
      <c r="C4" s="3"/>
      <c r="D4" s="74" t="s">
        <v>1</v>
      </c>
      <c r="E4" s="10" t="s">
        <v>16</v>
      </c>
      <c r="F4" s="94"/>
      <c r="G4" s="94"/>
      <c r="H4" s="94"/>
      <c r="I4" s="94">
        <v>21942666</v>
      </c>
      <c r="J4" s="94">
        <v>22057420</v>
      </c>
      <c r="K4" s="94">
        <v>22166126</v>
      </c>
      <c r="L4" s="94">
        <v>22268929</v>
      </c>
      <c r="M4" s="94">
        <v>22366030</v>
      </c>
      <c r="N4" s="94">
        <v>22457474</v>
      </c>
      <c r="O4" s="94">
        <v>22543436</v>
      </c>
      <c r="P4" s="94">
        <v>22624003</v>
      </c>
      <c r="Q4" s="94">
        <v>22699292</v>
      </c>
      <c r="R4" s="94">
        <v>22769337</v>
      </c>
      <c r="S4" s="94">
        <v>22834171</v>
      </c>
      <c r="T4" s="38">
        <f t="shared" ref="T4:AE4" si="0">T$13*T15</f>
        <v>22924257.519943766</v>
      </c>
      <c r="U4" s="38">
        <f t="shared" si="0"/>
        <v>23008140.403517239</v>
      </c>
      <c r="V4" s="38">
        <f t="shared" si="0"/>
        <v>23085827.9462309</v>
      </c>
      <c r="W4" s="38">
        <f t="shared" si="0"/>
        <v>23157305.730175611</v>
      </c>
      <c r="X4" s="38">
        <f t="shared" si="0"/>
        <v>23222590.699063845</v>
      </c>
      <c r="Y4" s="127">
        <f t="shared" si="0"/>
        <v>23281691.805693343</v>
      </c>
      <c r="Z4" s="127">
        <f t="shared" si="0"/>
        <v>23334628.345158856</v>
      </c>
      <c r="AA4" s="127">
        <f t="shared" si="0"/>
        <v>23381368.078621361</v>
      </c>
      <c r="AB4" s="127">
        <f t="shared" si="0"/>
        <v>23421904.83667805</v>
      </c>
      <c r="AC4" s="127">
        <f t="shared" si="0"/>
        <v>23456198.524401732</v>
      </c>
      <c r="AD4" s="127">
        <f t="shared" si="0"/>
        <v>23484237.505132776</v>
      </c>
      <c r="AE4" s="128">
        <f t="shared" si="0"/>
        <v>23506006.876256127</v>
      </c>
    </row>
    <row r="5" spans="1:32" x14ac:dyDescent="0.2">
      <c r="A5" s="3"/>
      <c r="B5" s="3"/>
      <c r="C5" s="3"/>
      <c r="D5" s="75"/>
      <c r="E5" s="11" t="s">
        <v>12</v>
      </c>
      <c r="F5" s="95"/>
      <c r="G5" s="95"/>
      <c r="H5" s="95"/>
      <c r="I5" s="95">
        <v>5133917</v>
      </c>
      <c r="J5" s="95">
        <v>5204346</v>
      </c>
      <c r="K5" s="95">
        <v>5272942</v>
      </c>
      <c r="L5" s="95">
        <v>5339768</v>
      </c>
      <c r="M5" s="95">
        <v>5404690</v>
      </c>
      <c r="N5" s="95">
        <v>5467739</v>
      </c>
      <c r="O5" s="95">
        <v>5528839</v>
      </c>
      <c r="P5" s="95">
        <v>5587899</v>
      </c>
      <c r="Q5" s="95">
        <v>5644918</v>
      </c>
      <c r="R5" s="95">
        <v>5699814</v>
      </c>
      <c r="S5" s="95">
        <v>5752554</v>
      </c>
      <c r="T5" s="16">
        <f t="shared" ref="T5:AE5" si="1">T$13*T16</f>
        <v>5799053.9204193437</v>
      </c>
      <c r="U5" s="16">
        <f t="shared" si="1"/>
        <v>5844268.1234150799</v>
      </c>
      <c r="V5" s="16">
        <f t="shared" si="1"/>
        <v>5888181.1107582692</v>
      </c>
      <c r="W5" s="16">
        <f t="shared" si="1"/>
        <v>5930771.4495954402</v>
      </c>
      <c r="X5" s="16">
        <f t="shared" si="1"/>
        <v>5972025.5573735116</v>
      </c>
      <c r="Y5" s="129">
        <f t="shared" si="1"/>
        <v>6011927.7040595692</v>
      </c>
      <c r="Z5" s="129">
        <f t="shared" si="1"/>
        <v>6050464.7222880479</v>
      </c>
      <c r="AA5" s="129">
        <f t="shared" si="1"/>
        <v>6087609.9512177845</v>
      </c>
      <c r="AB5" s="129">
        <f t="shared" si="1"/>
        <v>6123343.2470613401</v>
      </c>
      <c r="AC5" s="129">
        <f t="shared" si="1"/>
        <v>6157635.3708969532</v>
      </c>
      <c r="AD5" s="129">
        <f t="shared" si="1"/>
        <v>6190464.2470519552</v>
      </c>
      <c r="AE5" s="130">
        <f t="shared" si="1"/>
        <v>6221806.7172823921</v>
      </c>
    </row>
    <row r="6" spans="1:32" x14ac:dyDescent="0.2">
      <c r="A6" s="3"/>
      <c r="B6" s="3"/>
      <c r="C6" s="3"/>
      <c r="D6" s="75"/>
      <c r="E6" s="11" t="s">
        <v>13</v>
      </c>
      <c r="F6" s="95"/>
      <c r="G6" s="95"/>
      <c r="H6" s="95"/>
      <c r="I6" s="95">
        <v>5243178</v>
      </c>
      <c r="J6" s="95">
        <v>5295450</v>
      </c>
      <c r="K6" s="95">
        <v>5345081</v>
      </c>
      <c r="L6" s="95">
        <v>5392076</v>
      </c>
      <c r="M6" s="95">
        <v>5436423</v>
      </c>
      <c r="N6" s="95">
        <v>5478142</v>
      </c>
      <c r="O6" s="95">
        <v>5517295</v>
      </c>
      <c r="P6" s="95">
        <v>5553716</v>
      </c>
      <c r="Q6" s="95">
        <v>5587502</v>
      </c>
      <c r="R6" s="95">
        <v>5618627</v>
      </c>
      <c r="S6" s="95">
        <v>5647031</v>
      </c>
      <c r="T6" s="16">
        <f t="shared" ref="T6:AE6" si="2">T$13*T17</f>
        <v>5680388.0921164742</v>
      </c>
      <c r="U6" s="16">
        <f t="shared" si="2"/>
        <v>5712339.9654612923</v>
      </c>
      <c r="V6" s="16">
        <f t="shared" si="2"/>
        <v>5742880.4864682928</v>
      </c>
      <c r="W6" s="16">
        <f t="shared" si="2"/>
        <v>5771997.8055143747</v>
      </c>
      <c r="X6" s="16">
        <f t="shared" si="2"/>
        <v>5799687.8053725529</v>
      </c>
      <c r="Y6" s="129">
        <f t="shared" si="2"/>
        <v>5825944.3300904045</v>
      </c>
      <c r="Z6" s="129">
        <f t="shared" si="2"/>
        <v>5850763.7614920028</v>
      </c>
      <c r="AA6" s="129">
        <f t="shared" si="2"/>
        <v>5874129.4990910785</v>
      </c>
      <c r="AB6" s="129">
        <f t="shared" si="2"/>
        <v>5896031.3660074696</v>
      </c>
      <c r="AC6" s="129">
        <f t="shared" si="2"/>
        <v>5916450.5401739357</v>
      </c>
      <c r="AD6" s="129">
        <f t="shared" si="2"/>
        <v>5935375.2345569683</v>
      </c>
      <c r="AE6" s="130">
        <f t="shared" si="2"/>
        <v>5952792.7335330192</v>
      </c>
    </row>
    <row r="7" spans="1:32" x14ac:dyDescent="0.2">
      <c r="A7" s="3"/>
      <c r="B7" s="3"/>
      <c r="C7" s="3"/>
      <c r="D7" s="75"/>
      <c r="E7" s="11" t="s">
        <v>17</v>
      </c>
      <c r="F7" s="95"/>
      <c r="G7" s="95"/>
      <c r="H7" s="95"/>
      <c r="I7" s="95">
        <v>3179162</v>
      </c>
      <c r="J7" s="95">
        <v>3211989</v>
      </c>
      <c r="K7" s="95">
        <v>3243454</v>
      </c>
      <c r="L7" s="95">
        <v>3273602</v>
      </c>
      <c r="M7" s="95">
        <v>3302463</v>
      </c>
      <c r="N7" s="95">
        <v>3329987</v>
      </c>
      <c r="O7" s="95">
        <v>3356145</v>
      </c>
      <c r="P7" s="95">
        <v>3380926</v>
      </c>
      <c r="Q7" s="95">
        <v>3404307</v>
      </c>
      <c r="R7" s="95">
        <v>3426219</v>
      </c>
      <c r="S7" s="95">
        <v>3446658</v>
      </c>
      <c r="T7" s="16">
        <f t="shared" ref="T7:AE7" si="3">T$13*T18</f>
        <v>3468286.3899298939</v>
      </c>
      <c r="U7" s="16">
        <f t="shared" si="3"/>
        <v>3489071.8801231636</v>
      </c>
      <c r="V7" s="16">
        <f t="shared" si="3"/>
        <v>3509009.7894136845</v>
      </c>
      <c r="W7" s="16">
        <f t="shared" si="3"/>
        <v>3528091.9365203762</v>
      </c>
      <c r="X7" s="16">
        <f t="shared" si="3"/>
        <v>3546314.8569252915</v>
      </c>
      <c r="Y7" s="129">
        <f t="shared" si="3"/>
        <v>3563673.8346154438</v>
      </c>
      <c r="Z7" s="129">
        <f t="shared" si="3"/>
        <v>3580165.7002227362</v>
      </c>
      <c r="AA7" s="129">
        <f t="shared" si="3"/>
        <v>3595779.3334214115</v>
      </c>
      <c r="AB7" s="129">
        <f t="shared" si="3"/>
        <v>3610507.5318305655</v>
      </c>
      <c r="AC7" s="129">
        <f t="shared" si="3"/>
        <v>3624337.7872595163</v>
      </c>
      <c r="AD7" s="129">
        <f t="shared" si="3"/>
        <v>3637261.8850123864</v>
      </c>
      <c r="AE7" s="130">
        <f t="shared" si="3"/>
        <v>3649271.0297813299</v>
      </c>
    </row>
    <row r="8" spans="1:32" x14ac:dyDescent="0.2">
      <c r="A8" s="3"/>
      <c r="B8" s="3"/>
      <c r="C8" s="3"/>
      <c r="D8" s="75"/>
      <c r="E8" s="11" t="s">
        <v>18</v>
      </c>
      <c r="F8" s="95"/>
      <c r="G8" s="95"/>
      <c r="H8" s="95"/>
      <c r="I8" s="95">
        <v>2377828</v>
      </c>
      <c r="J8" s="95">
        <v>2405716</v>
      </c>
      <c r="K8" s="95">
        <v>2431234</v>
      </c>
      <c r="L8" s="95">
        <v>2454327</v>
      </c>
      <c r="M8" s="95">
        <v>2474823</v>
      </c>
      <c r="N8" s="95">
        <v>2492640</v>
      </c>
      <c r="O8" s="95">
        <v>2507665</v>
      </c>
      <c r="P8" s="95">
        <v>2519808</v>
      </c>
      <c r="Q8" s="95">
        <v>2528927</v>
      </c>
      <c r="R8" s="95">
        <v>2534963</v>
      </c>
      <c r="S8" s="95">
        <v>2537790</v>
      </c>
      <c r="T8" s="16">
        <f t="shared" ref="T8:AE8" si="4">T$13*T19</f>
        <v>2551480.070305903</v>
      </c>
      <c r="U8" s="16">
        <f t="shared" si="4"/>
        <v>2564523.4882819001</v>
      </c>
      <c r="V8" s="16">
        <f t="shared" si="4"/>
        <v>2576918.4585049679</v>
      </c>
      <c r="W8" s="16">
        <f t="shared" si="4"/>
        <v>2588660.6283522071</v>
      </c>
      <c r="X8" s="16">
        <f t="shared" si="4"/>
        <v>2599749.1229212624</v>
      </c>
      <c r="Y8" s="129">
        <f t="shared" si="4"/>
        <v>2610182.1584422821</v>
      </c>
      <c r="Z8" s="129">
        <f t="shared" si="4"/>
        <v>2619959.0939694229</v>
      </c>
      <c r="AA8" s="129">
        <f t="shared" si="4"/>
        <v>2629073.4821765642</v>
      </c>
      <c r="AB8" s="129">
        <f t="shared" si="4"/>
        <v>2637521.7652845876</v>
      </c>
      <c r="AC8" s="129">
        <f t="shared" si="4"/>
        <v>2645296.5303081903</v>
      </c>
      <c r="AD8" s="129">
        <f t="shared" si="4"/>
        <v>2652393.5261610821</v>
      </c>
      <c r="AE8" s="130">
        <f t="shared" si="4"/>
        <v>2658808.0986411073</v>
      </c>
    </row>
    <row r="9" spans="1:32" x14ac:dyDescent="0.2">
      <c r="A9" s="3"/>
      <c r="B9" s="3"/>
      <c r="C9" s="3"/>
      <c r="D9" s="75"/>
      <c r="E9" s="11" t="s">
        <v>14</v>
      </c>
      <c r="F9" s="95"/>
      <c r="G9" s="95"/>
      <c r="H9" s="95"/>
      <c r="I9" s="95">
        <v>2011247</v>
      </c>
      <c r="J9" s="95">
        <v>2040313</v>
      </c>
      <c r="K9" s="95">
        <v>2068507</v>
      </c>
      <c r="L9" s="95">
        <v>2095832</v>
      </c>
      <c r="M9" s="95">
        <v>2122270</v>
      </c>
      <c r="N9" s="95">
        <v>2147826</v>
      </c>
      <c r="O9" s="95">
        <v>2172493</v>
      </c>
      <c r="P9" s="95">
        <v>2196283</v>
      </c>
      <c r="Q9" s="95">
        <v>2219179</v>
      </c>
      <c r="R9" s="95">
        <v>2241204</v>
      </c>
      <c r="S9" s="95">
        <v>2262362</v>
      </c>
      <c r="T9" s="16">
        <f t="shared" ref="T9:AE9" si="5">T$13*T20</f>
        <v>2281121.7473641946</v>
      </c>
      <c r="U9" s="16">
        <f t="shared" si="5"/>
        <v>2299381.3468859401</v>
      </c>
      <c r="V9" s="16">
        <f t="shared" si="5"/>
        <v>2317134.3544849381</v>
      </c>
      <c r="W9" s="16">
        <f t="shared" si="5"/>
        <v>2334371.9878984992</v>
      </c>
      <c r="X9" s="16">
        <f t="shared" si="5"/>
        <v>2351088.5512237973</v>
      </c>
      <c r="Y9" s="129">
        <f t="shared" si="5"/>
        <v>2367277.5013325955</v>
      </c>
      <c r="Z9" s="129">
        <f t="shared" si="5"/>
        <v>2382933.3020914313</v>
      </c>
      <c r="AA9" s="129">
        <f t="shared" si="5"/>
        <v>2398045.1005270276</v>
      </c>
      <c r="AB9" s="129">
        <f t="shared" si="5"/>
        <v>2412604.60568729</v>
      </c>
      <c r="AC9" s="129">
        <f t="shared" si="5"/>
        <v>2426599.9388101432</v>
      </c>
      <c r="AD9" s="129">
        <f t="shared" si="5"/>
        <v>2440022.0381706879</v>
      </c>
      <c r="AE9" s="130">
        <f t="shared" si="5"/>
        <v>2452861.4111367278</v>
      </c>
    </row>
    <row r="10" spans="1:32" x14ac:dyDescent="0.2">
      <c r="A10" s="3"/>
      <c r="B10" s="3"/>
      <c r="C10" s="3"/>
      <c r="D10" s="75"/>
      <c r="E10" s="11" t="s">
        <v>19</v>
      </c>
      <c r="F10" s="95"/>
      <c r="G10" s="95"/>
      <c r="H10" s="95"/>
      <c r="I10" s="95">
        <v>1880630</v>
      </c>
      <c r="J10" s="95">
        <v>1897644</v>
      </c>
      <c r="K10" s="95">
        <v>1913190</v>
      </c>
      <c r="L10" s="95">
        <v>1927295</v>
      </c>
      <c r="M10" s="95">
        <v>1939904</v>
      </c>
      <c r="N10" s="95">
        <v>1951005</v>
      </c>
      <c r="O10" s="95">
        <v>1960582</v>
      </c>
      <c r="P10" s="95">
        <v>1968611</v>
      </c>
      <c r="Q10" s="95">
        <v>1975050</v>
      </c>
      <c r="R10" s="95">
        <v>1979851</v>
      </c>
      <c r="S10" s="95">
        <v>1983007</v>
      </c>
      <c r="T10" s="16">
        <f t="shared" ref="T10:AE10" si="6">T$13*T21</f>
        <v>1992338.0427093338</v>
      </c>
      <c r="U10" s="16">
        <f t="shared" si="6"/>
        <v>2001147.8900760899</v>
      </c>
      <c r="V10" s="16">
        <f t="shared" si="6"/>
        <v>2009436.1486343052</v>
      </c>
      <c r="W10" s="16">
        <f t="shared" si="6"/>
        <v>2017200.4389401558</v>
      </c>
      <c r="X10" s="16">
        <f t="shared" si="6"/>
        <v>2024441.1019117869</v>
      </c>
      <c r="Y10" s="129">
        <f t="shared" si="6"/>
        <v>2031157.7759971221</v>
      </c>
      <c r="Z10" s="129">
        <f t="shared" si="6"/>
        <v>2037350.9950956493</v>
      </c>
      <c r="AA10" s="129">
        <f t="shared" si="6"/>
        <v>2043016.7853612569</v>
      </c>
      <c r="AB10" s="129">
        <f t="shared" si="6"/>
        <v>2048153.4337161221</v>
      </c>
      <c r="AC10" s="129">
        <f t="shared" si="6"/>
        <v>2052756.2461310399</v>
      </c>
      <c r="AD10" s="129">
        <f t="shared" si="6"/>
        <v>2056822.9996112266</v>
      </c>
      <c r="AE10" s="130">
        <f t="shared" si="6"/>
        <v>2060351.1710810757</v>
      </c>
    </row>
    <row r="11" spans="1:32" x14ac:dyDescent="0.2">
      <c r="A11" s="3"/>
      <c r="B11" s="3"/>
      <c r="C11" s="3"/>
      <c r="D11" s="75"/>
      <c r="E11" s="11" t="s">
        <v>20</v>
      </c>
      <c r="F11" s="95"/>
      <c r="G11" s="95"/>
      <c r="H11" s="95"/>
      <c r="I11" s="95">
        <v>1478201</v>
      </c>
      <c r="J11" s="95">
        <v>1504830</v>
      </c>
      <c r="K11" s="95">
        <v>1530688</v>
      </c>
      <c r="L11" s="95">
        <v>1555785</v>
      </c>
      <c r="M11" s="95">
        <v>1580073</v>
      </c>
      <c r="N11" s="95">
        <v>1603507</v>
      </c>
      <c r="O11" s="95">
        <v>1626067</v>
      </c>
      <c r="P11" s="95">
        <v>1647733</v>
      </c>
      <c r="Q11" s="95">
        <v>1668487</v>
      </c>
      <c r="R11" s="95">
        <v>1688273</v>
      </c>
      <c r="S11" s="95">
        <v>1707082</v>
      </c>
      <c r="T11" s="16">
        <f t="shared" ref="T11:AE11" si="7">T$13*T22</f>
        <v>1723617.5345897309</v>
      </c>
      <c r="U11" s="16">
        <f t="shared" si="7"/>
        <v>1739803.3910335819</v>
      </c>
      <c r="V11" s="16">
        <f t="shared" si="7"/>
        <v>1755632.9482687467</v>
      </c>
      <c r="W11" s="16">
        <f t="shared" si="7"/>
        <v>1771097.799692587</v>
      </c>
      <c r="X11" s="16">
        <f t="shared" si="7"/>
        <v>1786191.8624834267</v>
      </c>
      <c r="Y11" s="129">
        <f t="shared" si="7"/>
        <v>1800908.4011057972</v>
      </c>
      <c r="Z11" s="129">
        <f t="shared" si="7"/>
        <v>1815241.4355759262</v>
      </c>
      <c r="AA11" s="129">
        <f t="shared" si="7"/>
        <v>1829180.922987862</v>
      </c>
      <c r="AB11" s="129">
        <f t="shared" si="7"/>
        <v>1842718.7485729803</v>
      </c>
      <c r="AC11" s="129">
        <f t="shared" si="7"/>
        <v>1855844.0355231138</v>
      </c>
      <c r="AD11" s="129">
        <f t="shared" si="7"/>
        <v>1868548.0320295074</v>
      </c>
      <c r="AE11" s="130">
        <f t="shared" si="7"/>
        <v>1880821.6351629524</v>
      </c>
    </row>
    <row r="12" spans="1:32" x14ac:dyDescent="0.2">
      <c r="A12" s="3"/>
      <c r="B12" s="3"/>
      <c r="C12" s="3"/>
      <c r="D12" s="75"/>
      <c r="E12" s="143" t="s">
        <v>35</v>
      </c>
      <c r="F12" s="95"/>
      <c r="G12" s="95"/>
      <c r="H12" s="95"/>
      <c r="I12" s="17">
        <f>+SUM(I4:I11)</f>
        <v>43246829</v>
      </c>
      <c r="J12" s="17">
        <f t="shared" ref="J12:AE12" si="8">+SUM(J4:J11)</f>
        <v>43617708</v>
      </c>
      <c r="K12" s="17">
        <f t="shared" si="8"/>
        <v>43971222</v>
      </c>
      <c r="L12" s="17">
        <f t="shared" si="8"/>
        <v>44307614</v>
      </c>
      <c r="M12" s="17">
        <f t="shared" si="8"/>
        <v>44626676</v>
      </c>
      <c r="N12" s="17">
        <f t="shared" si="8"/>
        <v>44928320</v>
      </c>
      <c r="O12" s="17">
        <f t="shared" si="8"/>
        <v>45212522</v>
      </c>
      <c r="P12" s="17">
        <f t="shared" si="8"/>
        <v>45478979</v>
      </c>
      <c r="Q12" s="17">
        <f t="shared" si="8"/>
        <v>45727662</v>
      </c>
      <c r="R12" s="17">
        <f t="shared" si="8"/>
        <v>45958288</v>
      </c>
      <c r="S12" s="17">
        <f t="shared" si="8"/>
        <v>46170655</v>
      </c>
      <c r="T12" s="17">
        <f t="shared" si="8"/>
        <v>46420543.31737864</v>
      </c>
      <c r="U12" s="17">
        <f t="shared" si="8"/>
        <v>46658676.48879429</v>
      </c>
      <c r="V12" s="17">
        <f t="shared" si="8"/>
        <v>46885021.242764108</v>
      </c>
      <c r="W12" s="17">
        <f t="shared" si="8"/>
        <v>47099497.776689246</v>
      </c>
      <c r="X12" s="17">
        <f t="shared" si="8"/>
        <v>47302089.557275489</v>
      </c>
      <c r="Y12" s="144">
        <f t="shared" si="8"/>
        <v>47492763.511336565</v>
      </c>
      <c r="Z12" s="144">
        <f t="shared" si="8"/>
        <v>47671507.355894066</v>
      </c>
      <c r="AA12" s="144">
        <f t="shared" si="8"/>
        <v>47838203.153404348</v>
      </c>
      <c r="AB12" s="144">
        <f t="shared" si="8"/>
        <v>47992785.534838416</v>
      </c>
      <c r="AC12" s="144">
        <f t="shared" si="8"/>
        <v>48135118.973504625</v>
      </c>
      <c r="AD12" s="144">
        <f t="shared" si="8"/>
        <v>48265125.467726596</v>
      </c>
      <c r="AE12" s="145">
        <f t="shared" si="8"/>
        <v>48382719.672874726</v>
      </c>
      <c r="AF12" s="194"/>
    </row>
    <row r="13" spans="1:32" x14ac:dyDescent="0.2">
      <c r="A13" s="3"/>
      <c r="B13" s="3"/>
      <c r="C13" s="3"/>
      <c r="D13" s="76"/>
      <c r="E13" s="12" t="s">
        <v>3</v>
      </c>
      <c r="F13" s="96">
        <v>124015583.73342954</v>
      </c>
      <c r="G13" s="96">
        <v>125268266.39740357</v>
      </c>
      <c r="H13" s="96">
        <v>126469728.82120501</v>
      </c>
      <c r="I13" s="96">
        <v>127747200.8295</v>
      </c>
      <c r="J13" s="96">
        <v>128972439</v>
      </c>
      <c r="K13" s="96">
        <v>130118356</v>
      </c>
      <c r="L13" s="96">
        <v>131230255</v>
      </c>
      <c r="M13" s="96">
        <v>132308276</v>
      </c>
      <c r="N13" s="96">
        <v>133352387</v>
      </c>
      <c r="O13" s="96">
        <v>134362934</v>
      </c>
      <c r="P13" s="96">
        <v>135339973</v>
      </c>
      <c r="Q13" s="96">
        <v>136283592</v>
      </c>
      <c r="R13" s="96">
        <v>137193751</v>
      </c>
      <c r="S13" s="96">
        <v>138070271</v>
      </c>
      <c r="T13" s="96">
        <v>138912969</v>
      </c>
      <c r="U13" s="96">
        <v>139721625</v>
      </c>
      <c r="V13" s="96">
        <v>140496069</v>
      </c>
      <c r="W13" s="96">
        <v>141235991</v>
      </c>
      <c r="X13" s="96">
        <v>141941270</v>
      </c>
      <c r="Y13" s="96">
        <v>142611735</v>
      </c>
      <c r="Z13" s="96">
        <v>143247277</v>
      </c>
      <c r="AA13" s="96">
        <v>143847469</v>
      </c>
      <c r="AB13" s="96">
        <v>144412041</v>
      </c>
      <c r="AC13" s="96">
        <v>144940511</v>
      </c>
      <c r="AD13" s="96">
        <v>145432569</v>
      </c>
      <c r="AE13" s="131">
        <v>145887882</v>
      </c>
    </row>
    <row r="14" spans="1:32" x14ac:dyDescent="0.2">
      <c r="A14" s="3"/>
      <c r="B14" s="3"/>
      <c r="C14" s="4"/>
      <c r="D14" s="24"/>
      <c r="E14" s="69"/>
      <c r="F14" s="138">
        <f>100%-(F13/G13)</f>
        <v>1.0000000000000009E-2</v>
      </c>
      <c r="G14" s="138">
        <f>100%-(G13/H13)</f>
        <v>9.4999999999999529E-3</v>
      </c>
      <c r="H14" s="138">
        <f>100%-(H13/I13)</f>
        <v>1.0000000000000009E-2</v>
      </c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87"/>
    </row>
    <row r="15" spans="1:32" x14ac:dyDescent="0.2">
      <c r="A15" s="3"/>
      <c r="B15" s="80"/>
      <c r="C15" s="5"/>
      <c r="D15" s="77" t="s">
        <v>2</v>
      </c>
      <c r="E15" s="10" t="s">
        <v>16</v>
      </c>
      <c r="F15" s="85"/>
      <c r="G15" s="85"/>
      <c r="H15" s="85"/>
      <c r="I15" s="85">
        <f t="shared" ref="I15:S15" si="9">I4/I$13</f>
        <v>0.17176631548495655</v>
      </c>
      <c r="J15" s="85">
        <f t="shared" si="9"/>
        <v>0.17102429147672396</v>
      </c>
      <c r="K15" s="85">
        <f t="shared" si="9"/>
        <v>0.17035356640995372</v>
      </c>
      <c r="L15" s="85">
        <f t="shared" si="9"/>
        <v>0.16969355885195833</v>
      </c>
      <c r="M15" s="85">
        <f t="shared" si="9"/>
        <v>0.1690448298185066</v>
      </c>
      <c r="N15" s="85">
        <f t="shared" si="9"/>
        <v>0.16840698922022296</v>
      </c>
      <c r="O15" s="85">
        <f t="shared" si="9"/>
        <v>0.16778017068308437</v>
      </c>
      <c r="P15" s="85">
        <f t="shared" si="9"/>
        <v>0.16716423461973057</v>
      </c>
      <c r="Q15" s="85">
        <f t="shared" si="9"/>
        <v>0.16655924361019189</v>
      </c>
      <c r="R15" s="85">
        <f t="shared" si="9"/>
        <v>0.16596482590522654</v>
      </c>
      <c r="S15" s="85">
        <f t="shared" si="9"/>
        <v>0.16538079366846467</v>
      </c>
      <c r="T15" s="36">
        <f t="shared" ref="T15:AE15" si="10">S15+(($S15-$I15)/18)</f>
        <v>0.16502604245643734</v>
      </c>
      <c r="U15" s="36">
        <f t="shared" si="10"/>
        <v>0.16467129124441002</v>
      </c>
      <c r="V15" s="36">
        <f t="shared" si="10"/>
        <v>0.16431654003238269</v>
      </c>
      <c r="W15" s="36">
        <f t="shared" si="10"/>
        <v>0.16396178882035536</v>
      </c>
      <c r="X15" s="36">
        <f t="shared" si="10"/>
        <v>0.16360703760832804</v>
      </c>
      <c r="Y15" s="36">
        <f t="shared" si="10"/>
        <v>0.16325228639630071</v>
      </c>
      <c r="Z15" s="36">
        <f t="shared" si="10"/>
        <v>0.16289753518427338</v>
      </c>
      <c r="AA15" s="36">
        <f t="shared" si="10"/>
        <v>0.16254278397224606</v>
      </c>
      <c r="AB15" s="36">
        <f t="shared" si="10"/>
        <v>0.16218803276021873</v>
      </c>
      <c r="AC15" s="36">
        <f t="shared" si="10"/>
        <v>0.1618332815481914</v>
      </c>
      <c r="AD15" s="36">
        <f t="shared" si="10"/>
        <v>0.16147853033616408</v>
      </c>
      <c r="AE15" s="37">
        <f t="shared" si="10"/>
        <v>0.16112377912413675</v>
      </c>
    </row>
    <row r="16" spans="1:32" x14ac:dyDescent="0.2">
      <c r="A16" s="3"/>
      <c r="B16" s="80"/>
      <c r="C16" s="5"/>
      <c r="D16" s="78"/>
      <c r="E16" s="11" t="s">
        <v>12</v>
      </c>
      <c r="F16" s="86"/>
      <c r="G16" s="86"/>
      <c r="H16" s="86"/>
      <c r="I16" s="86">
        <f t="shared" ref="I16:S16" si="11">I5/I$13</f>
        <v>4.0188097795207822E-2</v>
      </c>
      <c r="J16" s="86">
        <f t="shared" si="11"/>
        <v>4.0352388776643974E-2</v>
      </c>
      <c r="K16" s="86">
        <f t="shared" si="11"/>
        <v>4.0524197831088488E-2</v>
      </c>
      <c r="L16" s="86">
        <f t="shared" si="11"/>
        <v>4.0690068002992144E-2</v>
      </c>
      <c r="M16" s="86">
        <f t="shared" si="11"/>
        <v>4.0849220951227568E-2</v>
      </c>
      <c r="N16" s="86">
        <f t="shared" si="11"/>
        <v>4.1002183185517328E-2</v>
      </c>
      <c r="O16" s="86">
        <f t="shared" si="11"/>
        <v>4.1148543243332274E-2</v>
      </c>
      <c r="P16" s="86">
        <f t="shared" si="11"/>
        <v>4.128786844075992E-2</v>
      </c>
      <c r="Q16" s="86">
        <f t="shared" si="11"/>
        <v>4.1420378764304953E-2</v>
      </c>
      <c r="R16" s="86">
        <f t="shared" si="11"/>
        <v>4.1545726087772031E-2</v>
      </c>
      <c r="S16" s="86">
        <f t="shared" si="11"/>
        <v>4.1663958202848753E-2</v>
      </c>
      <c r="T16" s="14">
        <f t="shared" ref="T16:AE16" si="12">S16+(($S16-$I16)/18)</f>
        <v>4.1745950447717693E-2</v>
      </c>
      <c r="U16" s="14">
        <f t="shared" si="12"/>
        <v>4.1827942692586634E-2</v>
      </c>
      <c r="V16" s="14">
        <f t="shared" si="12"/>
        <v>4.1909934937455574E-2</v>
      </c>
      <c r="W16" s="14">
        <f t="shared" si="12"/>
        <v>4.1991927182324515E-2</v>
      </c>
      <c r="X16" s="14">
        <f t="shared" si="12"/>
        <v>4.2073919427193456E-2</v>
      </c>
      <c r="Y16" s="14">
        <f t="shared" si="12"/>
        <v>4.2155911672062396E-2</v>
      </c>
      <c r="Z16" s="14">
        <f t="shared" si="12"/>
        <v>4.2237903916931337E-2</v>
      </c>
      <c r="AA16" s="14">
        <f t="shared" si="12"/>
        <v>4.2319896161800277E-2</v>
      </c>
      <c r="AB16" s="14">
        <f t="shared" si="12"/>
        <v>4.2401888406669218E-2</v>
      </c>
      <c r="AC16" s="14">
        <f t="shared" si="12"/>
        <v>4.2483880651538158E-2</v>
      </c>
      <c r="AD16" s="14">
        <f t="shared" si="12"/>
        <v>4.2565872896407099E-2</v>
      </c>
      <c r="AE16" s="25">
        <f t="shared" si="12"/>
        <v>4.264786514127604E-2</v>
      </c>
    </row>
    <row r="17" spans="1:31" x14ac:dyDescent="0.2">
      <c r="A17" s="3"/>
      <c r="B17" s="80"/>
      <c r="C17" s="5"/>
      <c r="D17" s="78"/>
      <c r="E17" s="11" t="s">
        <v>13</v>
      </c>
      <c r="F17" s="86"/>
      <c r="G17" s="86"/>
      <c r="H17" s="86"/>
      <c r="I17" s="86">
        <f t="shared" ref="I17:S17" si="13">I6/I$13</f>
        <v>4.1043388551408634E-2</v>
      </c>
      <c r="J17" s="86">
        <f t="shared" si="13"/>
        <v>4.1058772254434918E-2</v>
      </c>
      <c r="K17" s="86">
        <f t="shared" si="13"/>
        <v>4.1078608463205608E-2</v>
      </c>
      <c r="L17" s="86">
        <f t="shared" si="13"/>
        <v>4.1088665110038843E-2</v>
      </c>
      <c r="M17" s="86">
        <f t="shared" si="13"/>
        <v>4.1089062334997095E-2</v>
      </c>
      <c r="N17" s="86">
        <f t="shared" si="13"/>
        <v>4.1080194537500107E-2</v>
      </c>
      <c r="O17" s="86">
        <f t="shared" si="13"/>
        <v>4.1062626691376058E-2</v>
      </c>
      <c r="P17" s="86">
        <f t="shared" si="13"/>
        <v>4.1035297088466247E-2</v>
      </c>
      <c r="Q17" s="86">
        <f t="shared" si="13"/>
        <v>4.0999080799103096E-2</v>
      </c>
      <c r="R17" s="86">
        <f t="shared" si="13"/>
        <v>4.0953957152173787E-2</v>
      </c>
      <c r="S17" s="86">
        <f t="shared" si="13"/>
        <v>4.0899687956721692E-2</v>
      </c>
      <c r="T17" s="14">
        <f t="shared" ref="T17:AE17" si="14">S17+(($S17-$I17)/18)</f>
        <v>4.0891704590350193E-2</v>
      </c>
      <c r="U17" s="14">
        <f t="shared" si="14"/>
        <v>4.0883721223978695E-2</v>
      </c>
      <c r="V17" s="14">
        <f t="shared" si="14"/>
        <v>4.0875737857607196E-2</v>
      </c>
      <c r="W17" s="14">
        <f t="shared" si="14"/>
        <v>4.0867754491235697E-2</v>
      </c>
      <c r="X17" s="14">
        <f t="shared" si="14"/>
        <v>4.0859771124864198E-2</v>
      </c>
      <c r="Y17" s="14">
        <f t="shared" si="14"/>
        <v>4.08517877584927E-2</v>
      </c>
      <c r="Z17" s="14">
        <f t="shared" si="14"/>
        <v>4.0843804392121201E-2</v>
      </c>
      <c r="AA17" s="14">
        <f t="shared" si="14"/>
        <v>4.0835821025749702E-2</v>
      </c>
      <c r="AB17" s="14">
        <f t="shared" si="14"/>
        <v>4.0827837659378204E-2</v>
      </c>
      <c r="AC17" s="14">
        <f t="shared" si="14"/>
        <v>4.0819854293006705E-2</v>
      </c>
      <c r="AD17" s="14">
        <f t="shared" si="14"/>
        <v>4.0811870926635206E-2</v>
      </c>
      <c r="AE17" s="25">
        <f t="shared" si="14"/>
        <v>4.0803887560263707E-2</v>
      </c>
    </row>
    <row r="18" spans="1:31" x14ac:dyDescent="0.2">
      <c r="A18" s="3"/>
      <c r="B18" s="80"/>
      <c r="C18" s="5"/>
      <c r="D18" s="78"/>
      <c r="E18" s="11" t="s">
        <v>17</v>
      </c>
      <c r="F18" s="86"/>
      <c r="G18" s="86"/>
      <c r="H18" s="86"/>
      <c r="I18" s="86">
        <f t="shared" ref="I18:S18" si="15">I7/I$13</f>
        <v>2.4886353511910788E-2</v>
      </c>
      <c r="J18" s="86">
        <f t="shared" si="15"/>
        <v>2.4904460401807244E-2</v>
      </c>
      <c r="K18" s="86">
        <f t="shared" si="15"/>
        <v>2.4926951889862489E-2</v>
      </c>
      <c r="L18" s="86">
        <f t="shared" si="15"/>
        <v>2.4945482274647716E-2</v>
      </c>
      <c r="M18" s="86">
        <f t="shared" si="15"/>
        <v>2.4960366046943277E-2</v>
      </c>
      <c r="N18" s="86">
        <f t="shared" si="15"/>
        <v>2.4971334033938215E-2</v>
      </c>
      <c r="O18" s="86">
        <f t="shared" si="15"/>
        <v>2.497820567091814E-2</v>
      </c>
      <c r="P18" s="86">
        <f t="shared" si="15"/>
        <v>2.4980986216097442E-2</v>
      </c>
      <c r="Q18" s="86">
        <f t="shared" si="15"/>
        <v>2.4979580814101232E-2</v>
      </c>
      <c r="R18" s="86">
        <f t="shared" si="15"/>
        <v>2.4973579153761895E-2</v>
      </c>
      <c r="S18" s="86">
        <f t="shared" si="15"/>
        <v>2.4963071159612629E-2</v>
      </c>
      <c r="T18" s="14">
        <f t="shared" ref="T18:AE18" si="16">S18+(($S18-$I18)/18)</f>
        <v>2.4967333251151618E-2</v>
      </c>
      <c r="U18" s="14">
        <f t="shared" si="16"/>
        <v>2.4971595342690608E-2</v>
      </c>
      <c r="V18" s="14">
        <f t="shared" si="16"/>
        <v>2.4975857434229597E-2</v>
      </c>
      <c r="W18" s="14">
        <f t="shared" si="16"/>
        <v>2.4980119525768587E-2</v>
      </c>
      <c r="X18" s="14">
        <f t="shared" si="16"/>
        <v>2.4984381617307577E-2</v>
      </c>
      <c r="Y18" s="14">
        <f t="shared" si="16"/>
        <v>2.4988643708846566E-2</v>
      </c>
      <c r="Z18" s="14">
        <f t="shared" si="16"/>
        <v>2.4992905800385556E-2</v>
      </c>
      <c r="AA18" s="14">
        <f t="shared" si="16"/>
        <v>2.4997167891924545E-2</v>
      </c>
      <c r="AB18" s="14">
        <f t="shared" si="16"/>
        <v>2.5001429983463535E-2</v>
      </c>
      <c r="AC18" s="14">
        <f t="shared" si="16"/>
        <v>2.5005692075002525E-2</v>
      </c>
      <c r="AD18" s="14">
        <f t="shared" si="16"/>
        <v>2.5009954166541514E-2</v>
      </c>
      <c r="AE18" s="25">
        <f t="shared" si="16"/>
        <v>2.5014216258080504E-2</v>
      </c>
    </row>
    <row r="19" spans="1:31" x14ac:dyDescent="0.2">
      <c r="A19" s="3"/>
      <c r="B19" s="80"/>
      <c r="C19" s="5"/>
      <c r="D19" s="78"/>
      <c r="E19" s="11" t="s">
        <v>18</v>
      </c>
      <c r="F19" s="86"/>
      <c r="G19" s="86"/>
      <c r="H19" s="86"/>
      <c r="I19" s="86">
        <f t="shared" ref="I19:S19" si="17">I8/I$13</f>
        <v>1.8613542876556716E-2</v>
      </c>
      <c r="J19" s="86">
        <f t="shared" si="17"/>
        <v>1.8652946464011586E-2</v>
      </c>
      <c r="K19" s="86">
        <f t="shared" si="17"/>
        <v>1.868478879336594E-2</v>
      </c>
      <c r="L19" s="86">
        <f t="shared" si="17"/>
        <v>1.8702447846344578E-2</v>
      </c>
      <c r="M19" s="86">
        <f t="shared" si="17"/>
        <v>1.8704975038749655E-2</v>
      </c>
      <c r="N19" s="86">
        <f t="shared" si="17"/>
        <v>1.869212884805729E-2</v>
      </c>
      <c r="O19" s="86">
        <f t="shared" si="17"/>
        <v>1.8663368872251628E-2</v>
      </c>
      <c r="P19" s="86">
        <f t="shared" si="17"/>
        <v>1.8618357489992996E-2</v>
      </c>
      <c r="Q19" s="86">
        <f t="shared" si="17"/>
        <v>1.8556357099833411E-2</v>
      </c>
      <c r="R19" s="86">
        <f t="shared" si="17"/>
        <v>1.8477248282248657E-2</v>
      </c>
      <c r="S19" s="86">
        <f t="shared" si="17"/>
        <v>1.8380423110779583E-2</v>
      </c>
      <c r="T19" s="14">
        <f t="shared" ref="T19:AE19" si="18">S19+(($S19-$I19)/18)</f>
        <v>1.8367472012680852E-2</v>
      </c>
      <c r="U19" s="14">
        <f t="shared" si="18"/>
        <v>1.8354520914582121E-2</v>
      </c>
      <c r="V19" s="14">
        <f t="shared" si="18"/>
        <v>1.834156981648339E-2</v>
      </c>
      <c r="W19" s="14">
        <f t="shared" si="18"/>
        <v>1.8328618718384659E-2</v>
      </c>
      <c r="X19" s="14">
        <f t="shared" si="18"/>
        <v>1.8315667620285928E-2</v>
      </c>
      <c r="Y19" s="14">
        <f t="shared" si="18"/>
        <v>1.8302716522187196E-2</v>
      </c>
      <c r="Z19" s="14">
        <f t="shared" si="18"/>
        <v>1.8289765424088465E-2</v>
      </c>
      <c r="AA19" s="14">
        <f t="shared" si="18"/>
        <v>1.8276814325989734E-2</v>
      </c>
      <c r="AB19" s="14">
        <f t="shared" si="18"/>
        <v>1.8263863227891003E-2</v>
      </c>
      <c r="AC19" s="14">
        <f t="shared" si="18"/>
        <v>1.8250912129792272E-2</v>
      </c>
      <c r="AD19" s="14">
        <f t="shared" si="18"/>
        <v>1.8237961031693541E-2</v>
      </c>
      <c r="AE19" s="25">
        <f t="shared" si="18"/>
        <v>1.8225009933594809E-2</v>
      </c>
    </row>
    <row r="20" spans="1:31" x14ac:dyDescent="0.2">
      <c r="A20" s="3"/>
      <c r="B20" s="80"/>
      <c r="C20" s="5"/>
      <c r="D20" s="78"/>
      <c r="E20" s="11" t="s">
        <v>14</v>
      </c>
      <c r="F20" s="86"/>
      <c r="G20" s="86"/>
      <c r="H20" s="86"/>
      <c r="I20" s="86">
        <f t="shared" ref="I20:S20" si="19">I9/I$13</f>
        <v>1.5743961409255026E-2</v>
      </c>
      <c r="J20" s="86">
        <f t="shared" si="19"/>
        <v>1.581975975502797E-2</v>
      </c>
      <c r="K20" s="86">
        <f t="shared" si="19"/>
        <v>1.5897119081338531E-2</v>
      </c>
      <c r="L20" s="86">
        <f t="shared" si="19"/>
        <v>1.5970646403148419E-2</v>
      </c>
      <c r="M20" s="86">
        <f t="shared" si="19"/>
        <v>1.6040342026677153E-2</v>
      </c>
      <c r="N20" s="86">
        <f t="shared" si="19"/>
        <v>1.6106393356123426E-2</v>
      </c>
      <c r="O20" s="86">
        <f t="shared" si="19"/>
        <v>1.6168841624134227E-2</v>
      </c>
      <c r="P20" s="86">
        <f t="shared" si="19"/>
        <v>1.6227895952070272E-2</v>
      </c>
      <c r="Q20" s="86">
        <f t="shared" si="19"/>
        <v>1.6283537639659514E-2</v>
      </c>
      <c r="R20" s="86">
        <f t="shared" si="19"/>
        <v>1.6336050174763427E-2</v>
      </c>
      <c r="S20" s="86">
        <f t="shared" si="19"/>
        <v>1.6385583830714725E-2</v>
      </c>
      <c r="T20" s="14">
        <f t="shared" ref="T20:AE20" si="20">S20+(($S20-$I20)/18)</f>
        <v>1.6421229520795819E-2</v>
      </c>
      <c r="U20" s="14">
        <f t="shared" si="20"/>
        <v>1.6456875210876912E-2</v>
      </c>
      <c r="V20" s="14">
        <f t="shared" si="20"/>
        <v>1.6492520900958006E-2</v>
      </c>
      <c r="W20" s="14">
        <f t="shared" si="20"/>
        <v>1.65281665910391E-2</v>
      </c>
      <c r="X20" s="14">
        <f t="shared" si="20"/>
        <v>1.6563812281120194E-2</v>
      </c>
      <c r="Y20" s="14">
        <f t="shared" si="20"/>
        <v>1.6599457971201288E-2</v>
      </c>
      <c r="Z20" s="14">
        <f t="shared" si="20"/>
        <v>1.6635103661282381E-2</v>
      </c>
      <c r="AA20" s="14">
        <f t="shared" si="20"/>
        <v>1.6670749351363475E-2</v>
      </c>
      <c r="AB20" s="14">
        <f t="shared" si="20"/>
        <v>1.6706395041444569E-2</v>
      </c>
      <c r="AC20" s="14">
        <f t="shared" si="20"/>
        <v>1.6742040731525663E-2</v>
      </c>
      <c r="AD20" s="14">
        <f t="shared" si="20"/>
        <v>1.6777686421606756E-2</v>
      </c>
      <c r="AE20" s="25">
        <f t="shared" si="20"/>
        <v>1.681333211168785E-2</v>
      </c>
    </row>
    <row r="21" spans="1:31" x14ac:dyDescent="0.2">
      <c r="A21" s="3"/>
      <c r="B21" s="80"/>
      <c r="C21" s="5"/>
      <c r="D21" s="78"/>
      <c r="E21" s="11" t="s">
        <v>19</v>
      </c>
      <c r="F21" s="86"/>
      <c r="G21" s="86"/>
      <c r="H21" s="86"/>
      <c r="I21" s="86">
        <f t="shared" ref="I21:S21" si="21">I10/I$13</f>
        <v>1.4721496735650709E-2</v>
      </c>
      <c r="J21" s="86">
        <f t="shared" si="21"/>
        <v>1.4713562174318498E-2</v>
      </c>
      <c r="K21" s="86">
        <f t="shared" si="21"/>
        <v>1.4703459671746851E-2</v>
      </c>
      <c r="L21" s="86">
        <f t="shared" si="21"/>
        <v>1.4686361769242923E-2</v>
      </c>
      <c r="M21" s="86">
        <f t="shared" si="21"/>
        <v>1.4662000432988787E-2</v>
      </c>
      <c r="N21" s="86">
        <f t="shared" si="21"/>
        <v>1.4630446772580082E-2</v>
      </c>
      <c r="O21" s="86">
        <f t="shared" si="21"/>
        <v>1.4591687912977548E-2</v>
      </c>
      <c r="P21" s="86">
        <f t="shared" si="21"/>
        <v>1.4545673065857639E-2</v>
      </c>
      <c r="Q21" s="86">
        <f t="shared" si="21"/>
        <v>1.4492206809459498E-2</v>
      </c>
      <c r="R21" s="86">
        <f t="shared" si="21"/>
        <v>1.4431058160950786E-2</v>
      </c>
      <c r="S21" s="86">
        <f t="shared" si="21"/>
        <v>1.4362302511885415E-2</v>
      </c>
      <c r="T21" s="14">
        <f t="shared" ref="T21:AE21" si="22">S21+(($S21-$I21)/18)</f>
        <v>1.4342347277231788E-2</v>
      </c>
      <c r="U21" s="14">
        <f t="shared" si="22"/>
        <v>1.4322392042578161E-2</v>
      </c>
      <c r="V21" s="14">
        <f t="shared" si="22"/>
        <v>1.4302436807924535E-2</v>
      </c>
      <c r="W21" s="14">
        <f t="shared" si="22"/>
        <v>1.4282481573270908E-2</v>
      </c>
      <c r="X21" s="14">
        <f t="shared" si="22"/>
        <v>1.4262526338617281E-2</v>
      </c>
      <c r="Y21" s="14">
        <f t="shared" si="22"/>
        <v>1.4242571103963654E-2</v>
      </c>
      <c r="Z21" s="14">
        <f t="shared" si="22"/>
        <v>1.4222615869310028E-2</v>
      </c>
      <c r="AA21" s="14">
        <f t="shared" si="22"/>
        <v>1.4202660634656401E-2</v>
      </c>
      <c r="AB21" s="14">
        <f t="shared" si="22"/>
        <v>1.4182705400002774E-2</v>
      </c>
      <c r="AC21" s="14">
        <f t="shared" si="22"/>
        <v>1.4162750165349148E-2</v>
      </c>
      <c r="AD21" s="14">
        <f t="shared" si="22"/>
        <v>1.4142794930695521E-2</v>
      </c>
      <c r="AE21" s="25">
        <f t="shared" si="22"/>
        <v>1.4122839696041894E-2</v>
      </c>
    </row>
    <row r="22" spans="1:31" x14ac:dyDescent="0.2">
      <c r="A22" s="3"/>
      <c r="B22" s="80"/>
      <c r="C22" s="5"/>
      <c r="D22" s="78"/>
      <c r="E22" s="11" t="s">
        <v>20</v>
      </c>
      <c r="F22" s="86"/>
      <c r="G22" s="86"/>
      <c r="H22" s="86"/>
      <c r="I22" s="86">
        <f t="shared" ref="I22:S22" si="23">I11/I$13</f>
        <v>1.1571298552153064E-2</v>
      </c>
      <c r="J22" s="86">
        <f t="shared" si="23"/>
        <v>1.1667841685152593E-2</v>
      </c>
      <c r="K22" s="86">
        <f t="shared" si="23"/>
        <v>1.1763812939659337E-2</v>
      </c>
      <c r="L22" s="86">
        <f t="shared" si="23"/>
        <v>1.1855383501312254E-2</v>
      </c>
      <c r="M22" s="86">
        <f t="shared" si="23"/>
        <v>1.1942359524055774E-2</v>
      </c>
      <c r="N22" s="86">
        <f t="shared" si="23"/>
        <v>1.2024584156862524E-2</v>
      </c>
      <c r="O22" s="86">
        <f t="shared" si="23"/>
        <v>1.2102050406252665E-2</v>
      </c>
      <c r="P22" s="86">
        <f t="shared" si="23"/>
        <v>1.2174769681681553E-2</v>
      </c>
      <c r="Q22" s="86">
        <f t="shared" si="23"/>
        <v>1.2242757734181237E-2</v>
      </c>
      <c r="R22" s="86">
        <f t="shared" si="23"/>
        <v>1.2305757278988604E-2</v>
      </c>
      <c r="S22" s="86">
        <f t="shared" si="23"/>
        <v>1.236386361550634E-2</v>
      </c>
      <c r="T22" s="14">
        <f t="shared" ref="T22:AE22" si="24">S22+(($S22-$I22)/18)</f>
        <v>1.2407895007914855E-2</v>
      </c>
      <c r="U22" s="14">
        <f t="shared" si="24"/>
        <v>1.245192640032337E-2</v>
      </c>
      <c r="V22" s="14">
        <f t="shared" si="24"/>
        <v>1.2495957792731886E-2</v>
      </c>
      <c r="W22" s="14">
        <f t="shared" si="24"/>
        <v>1.2539989185140401E-2</v>
      </c>
      <c r="X22" s="14">
        <f t="shared" si="24"/>
        <v>1.2584020577548916E-2</v>
      </c>
      <c r="Y22" s="14">
        <f t="shared" si="24"/>
        <v>1.2628051969957432E-2</v>
      </c>
      <c r="Z22" s="14">
        <f t="shared" si="24"/>
        <v>1.2672083362365947E-2</v>
      </c>
      <c r="AA22" s="14">
        <f t="shared" si="24"/>
        <v>1.2716114754774462E-2</v>
      </c>
      <c r="AB22" s="14">
        <f t="shared" si="24"/>
        <v>1.2760146147182978E-2</v>
      </c>
      <c r="AC22" s="14">
        <f t="shared" si="24"/>
        <v>1.2804177539591493E-2</v>
      </c>
      <c r="AD22" s="14">
        <f t="shared" si="24"/>
        <v>1.2848208932000008E-2</v>
      </c>
      <c r="AE22" s="25">
        <f t="shared" si="24"/>
        <v>1.2892240324408524E-2</v>
      </c>
    </row>
    <row r="23" spans="1:31" x14ac:dyDescent="0.2">
      <c r="A23" s="3"/>
      <c r="B23" s="80"/>
      <c r="C23" s="5"/>
      <c r="D23" s="79"/>
      <c r="E23" s="12" t="s">
        <v>3</v>
      </c>
      <c r="F23" s="87"/>
      <c r="G23" s="87"/>
      <c r="H23" s="87"/>
      <c r="I23" s="87">
        <f t="shared" ref="I23:AE23" si="25">I13/I$13</f>
        <v>1</v>
      </c>
      <c r="J23" s="87">
        <f t="shared" si="25"/>
        <v>1</v>
      </c>
      <c r="K23" s="87">
        <f t="shared" si="25"/>
        <v>1</v>
      </c>
      <c r="L23" s="87">
        <f t="shared" si="25"/>
        <v>1</v>
      </c>
      <c r="M23" s="87">
        <f t="shared" si="25"/>
        <v>1</v>
      </c>
      <c r="N23" s="87">
        <f t="shared" si="25"/>
        <v>1</v>
      </c>
      <c r="O23" s="87">
        <f t="shared" si="25"/>
        <v>1</v>
      </c>
      <c r="P23" s="87">
        <f t="shared" si="25"/>
        <v>1</v>
      </c>
      <c r="Q23" s="87">
        <f t="shared" si="25"/>
        <v>1</v>
      </c>
      <c r="R23" s="87">
        <f t="shared" si="25"/>
        <v>1</v>
      </c>
      <c r="S23" s="87">
        <f t="shared" si="25"/>
        <v>1</v>
      </c>
      <c r="T23" s="87">
        <f t="shared" si="25"/>
        <v>1</v>
      </c>
      <c r="U23" s="87">
        <f t="shared" si="25"/>
        <v>1</v>
      </c>
      <c r="V23" s="87">
        <f t="shared" si="25"/>
        <v>1</v>
      </c>
      <c r="W23" s="87">
        <f t="shared" si="25"/>
        <v>1</v>
      </c>
      <c r="X23" s="87">
        <f t="shared" si="25"/>
        <v>1</v>
      </c>
      <c r="Y23" s="87">
        <f t="shared" si="25"/>
        <v>1</v>
      </c>
      <c r="Z23" s="87">
        <f t="shared" si="25"/>
        <v>1</v>
      </c>
      <c r="AA23" s="87">
        <f t="shared" si="25"/>
        <v>1</v>
      </c>
      <c r="AB23" s="87">
        <f t="shared" si="25"/>
        <v>1</v>
      </c>
      <c r="AC23" s="87">
        <f t="shared" si="25"/>
        <v>1</v>
      </c>
      <c r="AD23" s="87">
        <f t="shared" si="25"/>
        <v>1</v>
      </c>
      <c r="AE23" s="88">
        <f t="shared" si="25"/>
        <v>1</v>
      </c>
    </row>
    <row r="24" spans="1:31" x14ac:dyDescent="0.2">
      <c r="A24" s="3"/>
      <c r="B24" s="3"/>
      <c r="C24" s="3"/>
      <c r="D24" s="83"/>
      <c r="E24" s="26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93"/>
    </row>
    <row r="25" spans="1:31" ht="14.5" customHeight="1" x14ac:dyDescent="0.2">
      <c r="A25" s="3"/>
      <c r="B25" s="3"/>
      <c r="C25" s="3"/>
      <c r="D25" s="71" t="s">
        <v>11</v>
      </c>
      <c r="E25" s="10" t="s">
        <v>16</v>
      </c>
      <c r="F25" s="94"/>
      <c r="G25" s="94"/>
      <c r="H25" s="94"/>
      <c r="I25" s="94">
        <v>6134142.3756897943</v>
      </c>
      <c r="J25" s="38">
        <f t="shared" ref="J25:AE25" si="26">J4/J35</f>
        <v>6211777.2561554788</v>
      </c>
      <c r="K25" s="38">
        <f t="shared" si="26"/>
        <v>6288851.8762936331</v>
      </c>
      <c r="L25" s="38">
        <f t="shared" si="26"/>
        <v>6365395.0796346273</v>
      </c>
      <c r="M25" s="38">
        <f t="shared" si="26"/>
        <v>6441452.7094837148</v>
      </c>
      <c r="N25" s="38">
        <f t="shared" si="26"/>
        <v>6517026.7348489426</v>
      </c>
      <c r="O25" s="38">
        <f t="shared" si="26"/>
        <v>6592157.1997895539</v>
      </c>
      <c r="P25" s="38">
        <f t="shared" si="26"/>
        <v>6666859.454697052</v>
      </c>
      <c r="Q25" s="38">
        <f t="shared" si="26"/>
        <v>6741158.2376236394</v>
      </c>
      <c r="R25" s="38">
        <f t="shared" si="26"/>
        <v>6815054.2209860906</v>
      </c>
      <c r="S25" s="38">
        <f t="shared" si="26"/>
        <v>6888547.7968101706</v>
      </c>
      <c r="T25" s="38">
        <f t="shared" si="26"/>
        <v>6970892.7943935525</v>
      </c>
      <c r="U25" s="38">
        <f t="shared" si="26"/>
        <v>7052660.5234030355</v>
      </c>
      <c r="V25" s="38">
        <f t="shared" si="26"/>
        <v>7133839.5083657587</v>
      </c>
      <c r="W25" s="38">
        <f t="shared" si="26"/>
        <v>7214410.8225407517</v>
      </c>
      <c r="X25" s="38">
        <f t="shared" si="26"/>
        <v>7294364.7662401805</v>
      </c>
      <c r="Y25" s="38">
        <f t="shared" si="26"/>
        <v>7373688.7865619669</v>
      </c>
      <c r="Z25" s="38">
        <f t="shared" si="26"/>
        <v>7452373.2129383599</v>
      </c>
      <c r="AA25" s="38">
        <f t="shared" si="26"/>
        <v>7530391.4505431615</v>
      </c>
      <c r="AB25" s="38">
        <f t="shared" si="26"/>
        <v>7607724.4657716369</v>
      </c>
      <c r="AC25" s="38">
        <f t="shared" si="26"/>
        <v>7684341.456572081</v>
      </c>
      <c r="AD25" s="38">
        <f t="shared" si="26"/>
        <v>7760219.9566959208</v>
      </c>
      <c r="AE25" s="39">
        <f t="shared" si="26"/>
        <v>7835335.6254186975</v>
      </c>
    </row>
    <row r="26" spans="1:31" x14ac:dyDescent="0.2">
      <c r="A26" s="3"/>
      <c r="B26" s="3"/>
      <c r="C26" s="3"/>
      <c r="D26" s="72"/>
      <c r="E26" s="11" t="s">
        <v>12</v>
      </c>
      <c r="F26" s="95"/>
      <c r="G26" s="95"/>
      <c r="H26" s="95"/>
      <c r="I26" s="95">
        <v>1469104.0065320043</v>
      </c>
      <c r="J26" s="16">
        <f t="shared" ref="J26:AE26" si="27">J5/J36</f>
        <v>1498900.4483715433</v>
      </c>
      <c r="K26" s="16">
        <f t="shared" si="27"/>
        <v>1528553.8982095069</v>
      </c>
      <c r="L26" s="16">
        <f t="shared" si="27"/>
        <v>1558079.9246902578</v>
      </c>
      <c r="M26" s="16">
        <f t="shared" si="27"/>
        <v>1587436.6458776919</v>
      </c>
      <c r="N26" s="16">
        <f t="shared" si="27"/>
        <v>1616629.8513289646</v>
      </c>
      <c r="O26" s="16">
        <f t="shared" si="27"/>
        <v>1645633.6375035716</v>
      </c>
      <c r="P26" s="16">
        <f t="shared" si="27"/>
        <v>1674416.908099982</v>
      </c>
      <c r="Q26" s="16">
        <f t="shared" si="27"/>
        <v>1702974.8746604829</v>
      </c>
      <c r="R26" s="16">
        <f t="shared" si="27"/>
        <v>1731278.0147596046</v>
      </c>
      <c r="S26" s="16">
        <f t="shared" si="27"/>
        <v>1759310.9797776421</v>
      </c>
      <c r="T26" s="16">
        <f t="shared" si="27"/>
        <v>1785810.4718135996</v>
      </c>
      <c r="U26" s="16">
        <f t="shared" si="27"/>
        <v>1812280.7446038208</v>
      </c>
      <c r="V26" s="16">
        <f t="shared" si="27"/>
        <v>1838716.3430943303</v>
      </c>
      <c r="W26" s="16">
        <f t="shared" si="27"/>
        <v>1865109.7916418011</v>
      </c>
      <c r="X26" s="16">
        <f t="shared" si="27"/>
        <v>1891455.8880297218</v>
      </c>
      <c r="Y26" s="16">
        <f t="shared" si="27"/>
        <v>1917748.5957879256</v>
      </c>
      <c r="Z26" s="16">
        <f t="shared" si="27"/>
        <v>1943982.527408429</v>
      </c>
      <c r="AA26" s="16">
        <f t="shared" si="27"/>
        <v>1970147.7716657675</v>
      </c>
      <c r="AB26" s="16">
        <f t="shared" si="27"/>
        <v>1996236.2513633771</v>
      </c>
      <c r="AC26" s="16">
        <f t="shared" si="27"/>
        <v>2022236.6638200358</v>
      </c>
      <c r="AD26" s="16">
        <f t="shared" si="27"/>
        <v>2048139.7400640447</v>
      </c>
      <c r="AE26" s="27">
        <f t="shared" si="27"/>
        <v>2073935.5724274626</v>
      </c>
    </row>
    <row r="27" spans="1:31" x14ac:dyDescent="0.2">
      <c r="A27" s="3"/>
      <c r="B27" s="3"/>
      <c r="C27" s="3"/>
      <c r="D27" s="72"/>
      <c r="E27" s="11" t="s">
        <v>13</v>
      </c>
      <c r="F27" s="95"/>
      <c r="G27" s="95"/>
      <c r="H27" s="95"/>
      <c r="I27" s="95">
        <v>1463833.8985085441</v>
      </c>
      <c r="J27" s="16">
        <f t="shared" ref="J27:AE27" si="28">J6/J37</f>
        <v>1489424.6692905251</v>
      </c>
      <c r="K27" s="16">
        <f t="shared" si="28"/>
        <v>1514650.6109940237</v>
      </c>
      <c r="L27" s="16">
        <f t="shared" si="28"/>
        <v>1539504.8870758682</v>
      </c>
      <c r="M27" s="16">
        <f t="shared" si="28"/>
        <v>1563975.5623007782</v>
      </c>
      <c r="N27" s="16">
        <f t="shared" si="28"/>
        <v>1588059.611916536</v>
      </c>
      <c r="O27" s="16">
        <f t="shared" si="28"/>
        <v>1611766.18714888</v>
      </c>
      <c r="P27" s="16">
        <f t="shared" si="28"/>
        <v>1635037.6000533423</v>
      </c>
      <c r="Q27" s="16">
        <f t="shared" si="28"/>
        <v>1657892.3878879561</v>
      </c>
      <c r="R27" s="16">
        <f t="shared" si="28"/>
        <v>1680312.8898354778</v>
      </c>
      <c r="S27" s="16">
        <f t="shared" si="28"/>
        <v>1702270.6327706638</v>
      </c>
      <c r="T27" s="16">
        <f t="shared" si="28"/>
        <v>1726086.3689710295</v>
      </c>
      <c r="U27" s="16">
        <f t="shared" si="28"/>
        <v>1749857.5169119809</v>
      </c>
      <c r="V27" s="16">
        <f t="shared" si="28"/>
        <v>1773581.0898522399</v>
      </c>
      <c r="W27" s="16">
        <f t="shared" si="28"/>
        <v>1797252.2228382779</v>
      </c>
      <c r="X27" s="16">
        <f t="shared" si="28"/>
        <v>1820868.3170029763</v>
      </c>
      <c r="Y27" s="16">
        <f t="shared" si="28"/>
        <v>1844426.0410064871</v>
      </c>
      <c r="Z27" s="16">
        <f t="shared" si="28"/>
        <v>1867922.7612144155</v>
      </c>
      <c r="AA27" s="16">
        <f t="shared" si="28"/>
        <v>1891351.5742470496</v>
      </c>
      <c r="AB27" s="16">
        <f t="shared" si="28"/>
        <v>1914707.4256086936</v>
      </c>
      <c r="AC27" s="16">
        <f t="shared" si="28"/>
        <v>1937982.2538607498</v>
      </c>
      <c r="AD27" s="16">
        <f t="shared" si="28"/>
        <v>1961170.0403112355</v>
      </c>
      <c r="AE27" s="27">
        <f t="shared" si="28"/>
        <v>1984264.2445110064</v>
      </c>
    </row>
    <row r="28" spans="1:31" x14ac:dyDescent="0.2">
      <c r="A28" s="3"/>
      <c r="B28" s="3"/>
      <c r="C28" s="3"/>
      <c r="D28" s="72"/>
      <c r="E28" s="11" t="s">
        <v>17</v>
      </c>
      <c r="F28" s="95"/>
      <c r="G28" s="95"/>
      <c r="H28" s="95"/>
      <c r="I28" s="95">
        <v>824228.3884628996</v>
      </c>
      <c r="J28" s="16">
        <f t="shared" ref="J28:AE28" si="29">J7/J38</f>
        <v>841236.39853216812</v>
      </c>
      <c r="K28" s="16">
        <f t="shared" si="29"/>
        <v>858234.69515189878</v>
      </c>
      <c r="L28" s="16">
        <f t="shared" si="29"/>
        <v>875235.00604403601</v>
      </c>
      <c r="M28" s="16">
        <f t="shared" si="29"/>
        <v>892245.50009009021</v>
      </c>
      <c r="N28" s="16">
        <f t="shared" si="29"/>
        <v>909252.8497840967</v>
      </c>
      <c r="O28" s="16">
        <f t="shared" si="29"/>
        <v>926248.95010262041</v>
      </c>
      <c r="P28" s="16">
        <f t="shared" si="29"/>
        <v>943230.36537635024</v>
      </c>
      <c r="Q28" s="16">
        <f t="shared" si="29"/>
        <v>960190.12429957779</v>
      </c>
      <c r="R28" s="16">
        <f t="shared" si="29"/>
        <v>977107.82720155967</v>
      </c>
      <c r="S28" s="16">
        <f t="shared" si="29"/>
        <v>993980.90291258553</v>
      </c>
      <c r="T28" s="16">
        <f t="shared" si="29"/>
        <v>1011584.3610937851</v>
      </c>
      <c r="U28" s="16">
        <f t="shared" si="29"/>
        <v>1029343.822364026</v>
      </c>
      <c r="V28" s="16">
        <f t="shared" si="29"/>
        <v>1047263.3315663451</v>
      </c>
      <c r="W28" s="16">
        <f t="shared" si="29"/>
        <v>1065346.0669900903</v>
      </c>
      <c r="X28" s="16">
        <f t="shared" si="29"/>
        <v>1083596.7995047786</v>
      </c>
      <c r="Y28" s="16">
        <f t="shared" si="29"/>
        <v>1102020.1428912585</v>
      </c>
      <c r="Z28" s="16">
        <f t="shared" si="29"/>
        <v>1120621.420104089</v>
      </c>
      <c r="AA28" s="16">
        <f t="shared" si="29"/>
        <v>1139403.6975180649</v>
      </c>
      <c r="AB28" s="16">
        <f t="shared" si="29"/>
        <v>1158371.4518333683</v>
      </c>
      <c r="AC28" s="16">
        <f t="shared" si="29"/>
        <v>1177527.6625883139</v>
      </c>
      <c r="AD28" s="16">
        <f t="shared" si="29"/>
        <v>1196876.8749338468</v>
      </c>
      <c r="AE28" s="27">
        <f t="shared" si="29"/>
        <v>1216423.6765937761</v>
      </c>
    </row>
    <row r="29" spans="1:31" x14ac:dyDescent="0.2">
      <c r="A29" s="3"/>
      <c r="B29" s="3"/>
      <c r="C29" s="3"/>
      <c r="D29" s="72"/>
      <c r="E29" s="11" t="s">
        <v>18</v>
      </c>
      <c r="F29" s="95"/>
      <c r="G29" s="95"/>
      <c r="H29" s="95"/>
      <c r="I29" s="95">
        <v>632883.41740063136</v>
      </c>
      <c r="J29" s="16">
        <f t="shared" ref="J29:AE29" si="30">J8/J39</f>
        <v>646225.4948528969</v>
      </c>
      <c r="K29" s="16">
        <f t="shared" si="30"/>
        <v>659173.98771511018</v>
      </c>
      <c r="L29" s="16">
        <f t="shared" si="30"/>
        <v>671702.72226401267</v>
      </c>
      <c r="M29" s="16">
        <f t="shared" si="30"/>
        <v>683752.2041581847</v>
      </c>
      <c r="N29" s="16">
        <f t="shared" si="30"/>
        <v>695285.75875811221</v>
      </c>
      <c r="O29" s="16">
        <f t="shared" si="30"/>
        <v>706256.55871158943</v>
      </c>
      <c r="P29" s="16">
        <f t="shared" si="30"/>
        <v>716622.48446986382</v>
      </c>
      <c r="Q29" s="16">
        <f t="shared" si="30"/>
        <v>726324.81645012973</v>
      </c>
      <c r="R29" s="16">
        <f t="shared" si="30"/>
        <v>735326.56642352708</v>
      </c>
      <c r="S29" s="16">
        <f t="shared" si="30"/>
        <v>743569.6233362963</v>
      </c>
      <c r="T29" s="16">
        <f t="shared" si="30"/>
        <v>755195.90237287967</v>
      </c>
      <c r="U29" s="16">
        <f t="shared" si="30"/>
        <v>766868.10904989042</v>
      </c>
      <c r="V29" s="16">
        <f t="shared" si="30"/>
        <v>778587.13359014678</v>
      </c>
      <c r="W29" s="16">
        <f t="shared" si="30"/>
        <v>790353.1228845357</v>
      </c>
      <c r="X29" s="16">
        <f t="shared" si="30"/>
        <v>802167.30313363683</v>
      </c>
      <c r="Y29" s="16">
        <f t="shared" si="30"/>
        <v>814030.66973503551</v>
      </c>
      <c r="Z29" s="16">
        <f t="shared" si="30"/>
        <v>825944.62156064343</v>
      </c>
      <c r="AA29" s="16">
        <f t="shared" si="30"/>
        <v>837908.76831175736</v>
      </c>
      <c r="AB29" s="16">
        <f t="shared" si="30"/>
        <v>849923.6335129909</v>
      </c>
      <c r="AC29" s="16">
        <f t="shared" si="30"/>
        <v>861988.50792699517</v>
      </c>
      <c r="AD29" s="16">
        <f t="shared" si="30"/>
        <v>874103.6921534565</v>
      </c>
      <c r="AE29" s="27">
        <f t="shared" si="30"/>
        <v>886269.36621370167</v>
      </c>
    </row>
    <row r="30" spans="1:31" x14ac:dyDescent="0.2">
      <c r="A30" s="3"/>
      <c r="B30" s="3"/>
      <c r="C30" s="3"/>
      <c r="D30" s="72"/>
      <c r="E30" s="11" t="s">
        <v>14</v>
      </c>
      <c r="F30" s="95"/>
      <c r="G30" s="95"/>
      <c r="H30" s="95"/>
      <c r="I30" s="95">
        <v>613089.82826066192</v>
      </c>
      <c r="J30" s="16">
        <f t="shared" ref="J30:AE30" si="31">J9/J40</f>
        <v>624376.81702508708</v>
      </c>
      <c r="K30" s="16">
        <f t="shared" si="31"/>
        <v>635484.33712583722</v>
      </c>
      <c r="L30" s="16">
        <f t="shared" si="31"/>
        <v>646411.19652069744</v>
      </c>
      <c r="M30" s="16">
        <f t="shared" si="31"/>
        <v>657149.68180328747</v>
      </c>
      <c r="N30" s="16">
        <f t="shared" si="31"/>
        <v>667699.10732860945</v>
      </c>
      <c r="O30" s="16">
        <f t="shared" si="31"/>
        <v>678055.03122721112</v>
      </c>
      <c r="P30" s="16">
        <f t="shared" si="31"/>
        <v>688218.89440877922</v>
      </c>
      <c r="Q30" s="16">
        <f t="shared" si="31"/>
        <v>698183.03712037439</v>
      </c>
      <c r="R30" s="16">
        <f t="shared" si="31"/>
        <v>707952.31142117688</v>
      </c>
      <c r="S30" s="16">
        <f t="shared" si="31"/>
        <v>717525.62185821251</v>
      </c>
      <c r="T30" s="16">
        <f t="shared" si="31"/>
        <v>726412.96089002956</v>
      </c>
      <c r="U30" s="16">
        <f t="shared" si="31"/>
        <v>735212.84583637596</v>
      </c>
      <c r="V30" s="16">
        <f t="shared" si="31"/>
        <v>743922.13381257607</v>
      </c>
      <c r="W30" s="16">
        <f t="shared" si="31"/>
        <v>752536.87649483385</v>
      </c>
      <c r="X30" s="16">
        <f t="shared" si="31"/>
        <v>761054.05943835806</v>
      </c>
      <c r="Y30" s="16">
        <f t="shared" si="31"/>
        <v>769470.34283952345</v>
      </c>
      <c r="Z30" s="16">
        <f t="shared" si="31"/>
        <v>777782.65997783362</v>
      </c>
      <c r="AA30" s="16">
        <f t="shared" si="31"/>
        <v>785986.15021448501</v>
      </c>
      <c r="AB30" s="16">
        <f t="shared" si="31"/>
        <v>794076.7145725619</v>
      </c>
      <c r="AC30" s="16">
        <f t="shared" si="31"/>
        <v>802048.99912099424</v>
      </c>
      <c r="AD30" s="16">
        <f t="shared" si="31"/>
        <v>809898.49433235952</v>
      </c>
      <c r="AE30" s="27">
        <f t="shared" si="31"/>
        <v>817620.47037890926</v>
      </c>
    </row>
    <row r="31" spans="1:31" x14ac:dyDescent="0.2">
      <c r="A31" s="3"/>
      <c r="B31" s="3"/>
      <c r="C31" s="3"/>
      <c r="D31" s="72"/>
      <c r="E31" s="11" t="s">
        <v>19</v>
      </c>
      <c r="F31" s="95"/>
      <c r="G31" s="95"/>
      <c r="H31" s="95"/>
      <c r="I31" s="95">
        <v>483818.66816314234</v>
      </c>
      <c r="J31" s="16">
        <f t="shared" ref="J31:AE31" si="32">J10/J41</f>
        <v>493312.93046908273</v>
      </c>
      <c r="K31" s="16">
        <f t="shared" si="32"/>
        <v>502622.67019688542</v>
      </c>
      <c r="L31" s="16">
        <f t="shared" si="32"/>
        <v>511749.12994976627</v>
      </c>
      <c r="M31" s="16">
        <f t="shared" si="32"/>
        <v>520671.59726362897</v>
      </c>
      <c r="N31" s="16">
        <f t="shared" si="32"/>
        <v>529380.12075226963</v>
      </c>
      <c r="O31" s="16">
        <f t="shared" si="32"/>
        <v>537863.2113653589</v>
      </c>
      <c r="P31" s="16">
        <f t="shared" si="32"/>
        <v>546106.64676430693</v>
      </c>
      <c r="Q31" s="16">
        <f t="shared" si="32"/>
        <v>554090.51128001686</v>
      </c>
      <c r="R31" s="16">
        <f t="shared" si="32"/>
        <v>561792.27527829644</v>
      </c>
      <c r="S31" s="16">
        <f t="shared" si="32"/>
        <v>569200.13472278067</v>
      </c>
      <c r="T31" s="16">
        <f t="shared" si="32"/>
        <v>578574.70488796337</v>
      </c>
      <c r="U31" s="16">
        <f t="shared" si="32"/>
        <v>588018.26385589363</v>
      </c>
      <c r="V31" s="16">
        <f t="shared" si="32"/>
        <v>597533.17613264313</v>
      </c>
      <c r="W31" s="16">
        <f t="shared" si="32"/>
        <v>607121.32327711186</v>
      </c>
      <c r="X31" s="16">
        <f t="shared" si="32"/>
        <v>616785.50811554946</v>
      </c>
      <c r="Y31" s="16">
        <f t="shared" si="32"/>
        <v>626528.4562291794</v>
      </c>
      <c r="Z31" s="16">
        <f t="shared" si="32"/>
        <v>636353.3101905745</v>
      </c>
      <c r="AA31" s="16">
        <f t="shared" si="32"/>
        <v>646261.94697764446</v>
      </c>
      <c r="AB31" s="16">
        <f t="shared" si="32"/>
        <v>656257.06494724378</v>
      </c>
      <c r="AC31" s="16">
        <f t="shared" si="32"/>
        <v>666340.53608520119</v>
      </c>
      <c r="AD31" s="16">
        <f t="shared" si="32"/>
        <v>676515.14443690481</v>
      </c>
      <c r="AE31" s="27">
        <f t="shared" si="32"/>
        <v>686783.72369369166</v>
      </c>
    </row>
    <row r="32" spans="1:31" x14ac:dyDescent="0.2">
      <c r="A32" s="3"/>
      <c r="B32" s="3"/>
      <c r="C32" s="3"/>
      <c r="D32" s="72"/>
      <c r="E32" s="11" t="s">
        <v>20</v>
      </c>
      <c r="F32" s="95"/>
      <c r="G32" s="95"/>
      <c r="H32" s="95"/>
      <c r="I32" s="95">
        <v>417214.23684053862</v>
      </c>
      <c r="J32" s="16">
        <f t="shared" ref="J32:AE32" si="33">J11/J42</f>
        <v>427709.83132762311</v>
      </c>
      <c r="K32" s="16">
        <f t="shared" si="33"/>
        <v>438133.04492748593</v>
      </c>
      <c r="L32" s="16">
        <f t="shared" si="33"/>
        <v>448485.21528656891</v>
      </c>
      <c r="M32" s="16">
        <f t="shared" si="33"/>
        <v>458750.8789513614</v>
      </c>
      <c r="N32" s="16">
        <f t="shared" si="33"/>
        <v>468915.00329556369</v>
      </c>
      <c r="O32" s="16">
        <f t="shared" si="33"/>
        <v>478969.48243673245</v>
      </c>
      <c r="P32" s="16">
        <f t="shared" si="33"/>
        <v>488905.97302887629</v>
      </c>
      <c r="Q32" s="16">
        <f t="shared" si="33"/>
        <v>498716.4833094746</v>
      </c>
      <c r="R32" s="16">
        <f t="shared" si="33"/>
        <v>508381.34116232808</v>
      </c>
      <c r="S32" s="16">
        <f t="shared" si="33"/>
        <v>517894.5440860542</v>
      </c>
      <c r="T32" s="16">
        <f t="shared" si="33"/>
        <v>526856.37022158818</v>
      </c>
      <c r="U32" s="16">
        <f t="shared" si="33"/>
        <v>535846.75700766768</v>
      </c>
      <c r="V32" s="16">
        <f t="shared" si="33"/>
        <v>544864.30594385136</v>
      </c>
      <c r="W32" s="16">
        <f t="shared" si="33"/>
        <v>553907.01692274038</v>
      </c>
      <c r="X32" s="16">
        <f t="shared" si="33"/>
        <v>562973.56000805902</v>
      </c>
      <c r="Y32" s="16">
        <f t="shared" si="33"/>
        <v>572062.35621756513</v>
      </c>
      <c r="Z32" s="16">
        <f t="shared" si="33"/>
        <v>581172.01855616353</v>
      </c>
      <c r="AA32" s="16">
        <f t="shared" si="33"/>
        <v>590299.8046798677</v>
      </c>
      <c r="AB32" s="16">
        <f t="shared" si="33"/>
        <v>599443.51139682136</v>
      </c>
      <c r="AC32" s="16">
        <f t="shared" si="33"/>
        <v>608599.95840544696</v>
      </c>
      <c r="AD32" s="16">
        <f t="shared" si="33"/>
        <v>617766.5641451634</v>
      </c>
      <c r="AE32" s="27">
        <f t="shared" si="33"/>
        <v>626940.54505431722</v>
      </c>
    </row>
    <row r="33" spans="1:31" x14ac:dyDescent="0.2">
      <c r="A33" s="3"/>
      <c r="B33" s="3"/>
      <c r="C33" s="3"/>
      <c r="D33" s="73"/>
      <c r="E33" s="12" t="s">
        <v>3</v>
      </c>
      <c r="F33" s="96">
        <v>33375112.315589309</v>
      </c>
      <c r="G33" s="96">
        <v>33986876.085121498</v>
      </c>
      <c r="H33" s="96">
        <v>34602806.032499999</v>
      </c>
      <c r="I33" s="96">
        <v>35219141</v>
      </c>
      <c r="J33" s="40">
        <f t="shared" ref="J33:AE33" si="34">J13/J43</f>
        <v>35838619.986406535</v>
      </c>
      <c r="K33" s="40">
        <f t="shared" si="34"/>
        <v>36445774.959742472</v>
      </c>
      <c r="L33" s="40">
        <f t="shared" si="34"/>
        <v>37053099.73773545</v>
      </c>
      <c r="M33" s="40">
        <f t="shared" si="34"/>
        <v>37660638.304333851</v>
      </c>
      <c r="N33" s="40">
        <f t="shared" si="34"/>
        <v>38268386.723727264</v>
      </c>
      <c r="O33" s="40">
        <f t="shared" si="34"/>
        <v>38876450.300420105</v>
      </c>
      <c r="P33" s="40">
        <f t="shared" si="34"/>
        <v>39484853.236161187</v>
      </c>
      <c r="Q33" s="40">
        <f t="shared" si="34"/>
        <v>40093629.958812304</v>
      </c>
      <c r="R33" s="40">
        <f t="shared" si="34"/>
        <v>40702778.085863814</v>
      </c>
      <c r="S33" s="40">
        <f t="shared" si="34"/>
        <v>41312253.563071713</v>
      </c>
      <c r="T33" s="40">
        <f t="shared" si="34"/>
        <v>41922009.612915643</v>
      </c>
      <c r="U33" s="40">
        <f t="shared" si="34"/>
        <v>42531986.571058854</v>
      </c>
      <c r="V33" s="40">
        <f t="shared" si="34"/>
        <v>43142138.03736148</v>
      </c>
      <c r="W33" s="40">
        <f t="shared" si="34"/>
        <v>43752372.603023469</v>
      </c>
      <c r="X33" s="40">
        <f t="shared" si="34"/>
        <v>44362654.671776898</v>
      </c>
      <c r="Y33" s="40">
        <f t="shared" si="34"/>
        <v>44972931.599622428</v>
      </c>
      <c r="Z33" s="40">
        <f t="shared" si="34"/>
        <v>45583168.561409146</v>
      </c>
      <c r="AA33" s="40">
        <f t="shared" si="34"/>
        <v>46193227.338454969</v>
      </c>
      <c r="AB33" s="40">
        <f t="shared" si="34"/>
        <v>46803015.486344352</v>
      </c>
      <c r="AC33" s="40">
        <f t="shared" si="34"/>
        <v>47412367.763541192</v>
      </c>
      <c r="AD33" s="40">
        <f t="shared" si="34"/>
        <v>48021169.499977373</v>
      </c>
      <c r="AE33" s="41">
        <f t="shared" si="34"/>
        <v>48629294</v>
      </c>
    </row>
    <row r="34" spans="1:31" x14ac:dyDescent="0.2">
      <c r="A34" s="3"/>
      <c r="B34" s="3"/>
      <c r="C34" s="3"/>
      <c r="D34" s="83"/>
      <c r="E34" s="26"/>
      <c r="F34" s="138"/>
      <c r="G34" s="138"/>
      <c r="H34" s="138"/>
      <c r="I34" s="138">
        <f>+SUM(I25:I32)/I33</f>
        <v>0.34181171028158291</v>
      </c>
      <c r="J34" s="22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</row>
    <row r="35" spans="1:31" ht="14.5" customHeight="1" x14ac:dyDescent="0.2">
      <c r="A35" s="84" t="s">
        <v>4</v>
      </c>
      <c r="B35" s="180">
        <v>3</v>
      </c>
      <c r="C35" s="3"/>
      <c r="D35" s="71" t="s">
        <v>10</v>
      </c>
      <c r="E35" s="10" t="s">
        <v>16</v>
      </c>
      <c r="F35" s="89"/>
      <c r="G35" s="89"/>
      <c r="H35" s="89"/>
      <c r="I35" s="89">
        <f t="shared" ref="I35:I42" si="35">I4/I25</f>
        <v>3.5771367301419232</v>
      </c>
      <c r="J35" s="42">
        <f t="shared" ref="J35:AE35" si="36">MAX(I35-(MAX((($I35-$B$35)/$B$36),0)),$B$35)</f>
        <v>3.5509032424081997</v>
      </c>
      <c r="K35" s="42">
        <f t="shared" si="36"/>
        <v>3.5246697546744761</v>
      </c>
      <c r="L35" s="42">
        <f t="shared" si="36"/>
        <v>3.4984362669407525</v>
      </c>
      <c r="M35" s="42">
        <f t="shared" si="36"/>
        <v>3.4722027792070289</v>
      </c>
      <c r="N35" s="42">
        <f t="shared" si="36"/>
        <v>3.4459692914733053</v>
      </c>
      <c r="O35" s="42">
        <f t="shared" si="36"/>
        <v>3.4197358037395817</v>
      </c>
      <c r="P35" s="42">
        <f t="shared" si="36"/>
        <v>3.3935023160058582</v>
      </c>
      <c r="Q35" s="42">
        <f t="shared" si="36"/>
        <v>3.3672688282721346</v>
      </c>
      <c r="R35" s="42">
        <f t="shared" si="36"/>
        <v>3.341035340538411</v>
      </c>
      <c r="S35" s="42">
        <f t="shared" si="36"/>
        <v>3.3148018528046874</v>
      </c>
      <c r="T35" s="42">
        <f t="shared" si="36"/>
        <v>3.2885683650709638</v>
      </c>
      <c r="U35" s="42">
        <f t="shared" si="36"/>
        <v>3.2623348773372403</v>
      </c>
      <c r="V35" s="42">
        <f t="shared" si="36"/>
        <v>3.2361013896035167</v>
      </c>
      <c r="W35" s="42">
        <f t="shared" si="36"/>
        <v>3.2098679018697931</v>
      </c>
      <c r="X35" s="42">
        <f t="shared" si="36"/>
        <v>3.1836344141360695</v>
      </c>
      <c r="Y35" s="42">
        <f t="shared" si="36"/>
        <v>3.1574009264023459</v>
      </c>
      <c r="Z35" s="42">
        <f t="shared" si="36"/>
        <v>3.1311674386686223</v>
      </c>
      <c r="AA35" s="42">
        <f t="shared" si="36"/>
        <v>3.1049339509348988</v>
      </c>
      <c r="AB35" s="42">
        <f t="shared" si="36"/>
        <v>3.0787004632011752</v>
      </c>
      <c r="AC35" s="42">
        <f t="shared" si="36"/>
        <v>3.0524669754674516</v>
      </c>
      <c r="AD35" s="42">
        <f t="shared" si="36"/>
        <v>3.026233487733728</v>
      </c>
      <c r="AE35" s="43">
        <f t="shared" si="36"/>
        <v>3.0000000000000044</v>
      </c>
    </row>
    <row r="36" spans="1:31" x14ac:dyDescent="0.2">
      <c r="A36" s="63" t="s">
        <v>5</v>
      </c>
      <c r="B36" s="92">
        <v>22</v>
      </c>
      <c r="C36" s="3"/>
      <c r="D36" s="72"/>
      <c r="E36" s="11" t="s">
        <v>12</v>
      </c>
      <c r="F36" s="90"/>
      <c r="G36" s="90"/>
      <c r="H36" s="90"/>
      <c r="I36" s="90">
        <f t="shared" si="35"/>
        <v>3.4945905648431421</v>
      </c>
      <c r="J36" s="18">
        <f t="shared" ref="J36:AE36" si="37">MAX(I36-(MAX((($I36-$B$35)/$B$36),0)),$B$35)</f>
        <v>3.4721091755320903</v>
      </c>
      <c r="K36" s="18">
        <f t="shared" si="37"/>
        <v>3.4496277862210385</v>
      </c>
      <c r="L36" s="18">
        <f t="shared" si="37"/>
        <v>3.4271463969099867</v>
      </c>
      <c r="M36" s="18">
        <f t="shared" si="37"/>
        <v>3.4046650075989349</v>
      </c>
      <c r="N36" s="18">
        <f t="shared" si="37"/>
        <v>3.3821836182878831</v>
      </c>
      <c r="O36" s="18">
        <f t="shared" si="37"/>
        <v>3.3597022289768312</v>
      </c>
      <c r="P36" s="18">
        <f t="shared" si="37"/>
        <v>3.3372208396657794</v>
      </c>
      <c r="Q36" s="18">
        <f t="shared" si="37"/>
        <v>3.3147394503547276</v>
      </c>
      <c r="R36" s="18">
        <f t="shared" si="37"/>
        <v>3.2922580610436758</v>
      </c>
      <c r="S36" s="18">
        <f t="shared" si="37"/>
        <v>3.269776671732624</v>
      </c>
      <c r="T36" s="18">
        <f t="shared" si="37"/>
        <v>3.2472952824215722</v>
      </c>
      <c r="U36" s="18">
        <f t="shared" si="37"/>
        <v>3.2248138931105204</v>
      </c>
      <c r="V36" s="18">
        <f t="shared" si="37"/>
        <v>3.2023325037994685</v>
      </c>
      <c r="W36" s="18">
        <f t="shared" si="37"/>
        <v>3.1798511144884167</v>
      </c>
      <c r="X36" s="18">
        <f t="shared" si="37"/>
        <v>3.1573697251773649</v>
      </c>
      <c r="Y36" s="18">
        <f t="shared" si="37"/>
        <v>3.1348883358663131</v>
      </c>
      <c r="Z36" s="18">
        <f t="shared" si="37"/>
        <v>3.1124069465552613</v>
      </c>
      <c r="AA36" s="18">
        <f t="shared" si="37"/>
        <v>3.0899255572442095</v>
      </c>
      <c r="AB36" s="18">
        <f t="shared" si="37"/>
        <v>3.0674441679331577</v>
      </c>
      <c r="AC36" s="18">
        <f t="shared" si="37"/>
        <v>3.0449627786221058</v>
      </c>
      <c r="AD36" s="18">
        <f t="shared" si="37"/>
        <v>3.022481389311054</v>
      </c>
      <c r="AE36" s="28">
        <f t="shared" si="37"/>
        <v>3.0000000000000022</v>
      </c>
    </row>
    <row r="37" spans="1:31" x14ac:dyDescent="0.2">
      <c r="C37" s="3"/>
      <c r="D37" s="72"/>
      <c r="E37" s="11" t="s">
        <v>13</v>
      </c>
      <c r="F37" s="90"/>
      <c r="G37" s="90"/>
      <c r="H37" s="90"/>
      <c r="I37" s="90">
        <f t="shared" si="35"/>
        <v>3.5818121204476236</v>
      </c>
      <c r="J37" s="18">
        <f t="shared" ref="J37:AE37" si="38">MAX(I37-(MAX((($I37-$B$35)/$B$36),0)),$B$35)</f>
        <v>3.5553661149727316</v>
      </c>
      <c r="K37" s="18">
        <f t="shared" si="38"/>
        <v>3.5289201094978395</v>
      </c>
      <c r="L37" s="18">
        <f t="shared" si="38"/>
        <v>3.5024741040229475</v>
      </c>
      <c r="M37" s="18">
        <f t="shared" si="38"/>
        <v>3.4760280985480554</v>
      </c>
      <c r="N37" s="18">
        <f t="shared" si="38"/>
        <v>3.4495820930731633</v>
      </c>
      <c r="O37" s="18">
        <f t="shared" si="38"/>
        <v>3.4231360875982713</v>
      </c>
      <c r="P37" s="18">
        <f t="shared" si="38"/>
        <v>3.3966900821233792</v>
      </c>
      <c r="Q37" s="18">
        <f t="shared" si="38"/>
        <v>3.3702440766484871</v>
      </c>
      <c r="R37" s="18">
        <f t="shared" si="38"/>
        <v>3.3437980711735951</v>
      </c>
      <c r="S37" s="18">
        <f t="shared" si="38"/>
        <v>3.317352065698703</v>
      </c>
      <c r="T37" s="18">
        <f t="shared" si="38"/>
        <v>3.2909060602238109</v>
      </c>
      <c r="U37" s="18">
        <f t="shared" si="38"/>
        <v>3.2644600547489189</v>
      </c>
      <c r="V37" s="18">
        <f t="shared" si="38"/>
        <v>3.2380140492740268</v>
      </c>
      <c r="W37" s="18">
        <f t="shared" si="38"/>
        <v>3.2115680437991347</v>
      </c>
      <c r="X37" s="18">
        <f t="shared" si="38"/>
        <v>3.1851220383242427</v>
      </c>
      <c r="Y37" s="18">
        <f t="shared" si="38"/>
        <v>3.1586760328493506</v>
      </c>
      <c r="Z37" s="18">
        <f t="shared" si="38"/>
        <v>3.1322300273744585</v>
      </c>
      <c r="AA37" s="18">
        <f t="shared" si="38"/>
        <v>3.1057840218995665</v>
      </c>
      <c r="AB37" s="18">
        <f t="shared" si="38"/>
        <v>3.0793380164246744</v>
      </c>
      <c r="AC37" s="18">
        <f t="shared" si="38"/>
        <v>3.0528920109497824</v>
      </c>
      <c r="AD37" s="18">
        <f t="shared" si="38"/>
        <v>3.0264460054748903</v>
      </c>
      <c r="AE37" s="28">
        <f t="shared" si="38"/>
        <v>3</v>
      </c>
    </row>
    <row r="38" spans="1:31" x14ac:dyDescent="0.2">
      <c r="C38" s="3"/>
      <c r="D38" s="72"/>
      <c r="E38" s="11" t="s">
        <v>17</v>
      </c>
      <c r="F38" s="90"/>
      <c r="G38" s="90"/>
      <c r="H38" s="90"/>
      <c r="I38" s="90">
        <f t="shared" si="35"/>
        <v>3.8571372261622865</v>
      </c>
      <c r="J38" s="18">
        <f t="shared" ref="J38:AE38" si="39">MAX(I38-(MAX((($I38-$B$35)/$B$36),0)),$B$35)</f>
        <v>3.8181764431549099</v>
      </c>
      <c r="K38" s="18">
        <f t="shared" si="39"/>
        <v>3.7792156601475333</v>
      </c>
      <c r="L38" s="18">
        <f t="shared" si="39"/>
        <v>3.7402548771401567</v>
      </c>
      <c r="M38" s="18">
        <f t="shared" si="39"/>
        <v>3.7012940941327801</v>
      </c>
      <c r="N38" s="18">
        <f t="shared" si="39"/>
        <v>3.6623333111254035</v>
      </c>
      <c r="O38" s="18">
        <f t="shared" si="39"/>
        <v>3.6233725281180269</v>
      </c>
      <c r="P38" s="18">
        <f t="shared" si="39"/>
        <v>3.5844117451106503</v>
      </c>
      <c r="Q38" s="18">
        <f t="shared" si="39"/>
        <v>3.5454509621032737</v>
      </c>
      <c r="R38" s="18">
        <f t="shared" si="39"/>
        <v>3.5064901790958971</v>
      </c>
      <c r="S38" s="18">
        <f t="shared" si="39"/>
        <v>3.4675293960885205</v>
      </c>
      <c r="T38" s="18">
        <f t="shared" si="39"/>
        <v>3.4285686130811439</v>
      </c>
      <c r="U38" s="18">
        <f t="shared" si="39"/>
        <v>3.3896078300737673</v>
      </c>
      <c r="V38" s="18">
        <f t="shared" si="39"/>
        <v>3.3506470470663907</v>
      </c>
      <c r="W38" s="18">
        <f t="shared" si="39"/>
        <v>3.3116862640590141</v>
      </c>
      <c r="X38" s="18">
        <f t="shared" si="39"/>
        <v>3.2727254810516375</v>
      </c>
      <c r="Y38" s="18">
        <f t="shared" si="39"/>
        <v>3.2337646980442609</v>
      </c>
      <c r="Z38" s="18">
        <f t="shared" si="39"/>
        <v>3.1948039150368843</v>
      </c>
      <c r="AA38" s="18">
        <f t="shared" si="39"/>
        <v>3.1558431320295077</v>
      </c>
      <c r="AB38" s="18">
        <f t="shared" si="39"/>
        <v>3.1168823490221311</v>
      </c>
      <c r="AC38" s="18">
        <f t="shared" si="39"/>
        <v>3.0779215660147545</v>
      </c>
      <c r="AD38" s="18">
        <f t="shared" si="39"/>
        <v>3.0389607830073779</v>
      </c>
      <c r="AE38" s="28">
        <f t="shared" si="39"/>
        <v>3.0000000000000013</v>
      </c>
    </row>
    <row r="39" spans="1:31" x14ac:dyDescent="0.2">
      <c r="C39" s="3"/>
      <c r="D39" s="72"/>
      <c r="E39" s="11" t="s">
        <v>18</v>
      </c>
      <c r="F39" s="90"/>
      <c r="G39" s="90"/>
      <c r="H39" s="90"/>
      <c r="I39" s="90">
        <f t="shared" si="35"/>
        <v>3.7571343072412562</v>
      </c>
      <c r="J39" s="18">
        <f t="shared" ref="J39:AE39" si="40">MAX(I39-(MAX((($I39-$B$35)/$B$36),0)),$B$35)</f>
        <v>3.7227191114575628</v>
      </c>
      <c r="K39" s="18">
        <f t="shared" si="40"/>
        <v>3.6883039156738695</v>
      </c>
      <c r="L39" s="18">
        <f t="shared" si="40"/>
        <v>3.6538887198901762</v>
      </c>
      <c r="M39" s="18">
        <f t="shared" si="40"/>
        <v>3.6194735241064828</v>
      </c>
      <c r="N39" s="18">
        <f t="shared" si="40"/>
        <v>3.5850583283227895</v>
      </c>
      <c r="O39" s="18">
        <f t="shared" si="40"/>
        <v>3.5506431325390961</v>
      </c>
      <c r="P39" s="18">
        <f t="shared" si="40"/>
        <v>3.5162279367554028</v>
      </c>
      <c r="Q39" s="18">
        <f t="shared" si="40"/>
        <v>3.4818127409717095</v>
      </c>
      <c r="R39" s="18">
        <f t="shared" si="40"/>
        <v>3.4473975451880161</v>
      </c>
      <c r="S39" s="18">
        <f t="shared" si="40"/>
        <v>3.4129823494043228</v>
      </c>
      <c r="T39" s="18">
        <f t="shared" si="40"/>
        <v>3.3785671536206294</v>
      </c>
      <c r="U39" s="18">
        <f t="shared" si="40"/>
        <v>3.3441519578369361</v>
      </c>
      <c r="V39" s="18">
        <f t="shared" si="40"/>
        <v>3.3097367620532427</v>
      </c>
      <c r="W39" s="18">
        <f t="shared" si="40"/>
        <v>3.2753215662695494</v>
      </c>
      <c r="X39" s="18">
        <f t="shared" si="40"/>
        <v>3.2409063704858561</v>
      </c>
      <c r="Y39" s="18">
        <f t="shared" si="40"/>
        <v>3.2064911747021627</v>
      </c>
      <c r="Z39" s="18">
        <f t="shared" si="40"/>
        <v>3.1720759789184694</v>
      </c>
      <c r="AA39" s="18">
        <f t="shared" si="40"/>
        <v>3.137660783134776</v>
      </c>
      <c r="AB39" s="18">
        <f t="shared" si="40"/>
        <v>3.1032455873510827</v>
      </c>
      <c r="AC39" s="18">
        <f t="shared" si="40"/>
        <v>3.0688303915673893</v>
      </c>
      <c r="AD39" s="18">
        <f t="shared" si="40"/>
        <v>3.034415195783696</v>
      </c>
      <c r="AE39" s="28">
        <f t="shared" si="40"/>
        <v>3.0000000000000027</v>
      </c>
    </row>
    <row r="40" spans="1:31" x14ac:dyDescent="0.2">
      <c r="C40" s="3"/>
      <c r="D40" s="72"/>
      <c r="E40" s="11" t="s">
        <v>14</v>
      </c>
      <c r="F40" s="90"/>
      <c r="G40" s="90"/>
      <c r="H40" s="90"/>
      <c r="I40" s="90">
        <f t="shared" si="35"/>
        <v>3.2805094902747207</v>
      </c>
      <c r="J40" s="18">
        <f t="shared" ref="J40:AE40" si="41">MAX(I40-(MAX((($I40-$B$35)/$B$36),0)),$B$35)</f>
        <v>3.267759058898597</v>
      </c>
      <c r="K40" s="18">
        <f t="shared" si="41"/>
        <v>3.2550086275224732</v>
      </c>
      <c r="L40" s="18">
        <f t="shared" si="41"/>
        <v>3.2422581961463495</v>
      </c>
      <c r="M40" s="18">
        <f t="shared" si="41"/>
        <v>3.2295077647702257</v>
      </c>
      <c r="N40" s="18">
        <f t="shared" si="41"/>
        <v>3.216757333394102</v>
      </c>
      <c r="O40" s="18">
        <f t="shared" si="41"/>
        <v>3.2040069020179782</v>
      </c>
      <c r="P40" s="18">
        <f t="shared" si="41"/>
        <v>3.1912564706418545</v>
      </c>
      <c r="Q40" s="18">
        <f t="shared" si="41"/>
        <v>3.1785060392657307</v>
      </c>
      <c r="R40" s="18">
        <f t="shared" si="41"/>
        <v>3.165755607889607</v>
      </c>
      <c r="S40" s="18">
        <f t="shared" si="41"/>
        <v>3.1530051765134832</v>
      </c>
      <c r="T40" s="18">
        <f t="shared" si="41"/>
        <v>3.1402547451373595</v>
      </c>
      <c r="U40" s="18">
        <f t="shared" si="41"/>
        <v>3.1275043137612357</v>
      </c>
      <c r="V40" s="18">
        <f t="shared" si="41"/>
        <v>3.114753882385112</v>
      </c>
      <c r="W40" s="18">
        <f t="shared" si="41"/>
        <v>3.1020034510089882</v>
      </c>
      <c r="X40" s="18">
        <f t="shared" si="41"/>
        <v>3.0892530196328645</v>
      </c>
      <c r="Y40" s="18">
        <f t="shared" si="41"/>
        <v>3.0765025882567407</v>
      </c>
      <c r="Z40" s="18">
        <f t="shared" si="41"/>
        <v>3.063752156880617</v>
      </c>
      <c r="AA40" s="18">
        <f t="shared" si="41"/>
        <v>3.0510017255044932</v>
      </c>
      <c r="AB40" s="18">
        <f t="shared" si="41"/>
        <v>3.0382512941283695</v>
      </c>
      <c r="AC40" s="18">
        <f t="shared" si="41"/>
        <v>3.0255008627522457</v>
      </c>
      <c r="AD40" s="18">
        <f t="shared" si="41"/>
        <v>3.012750431376122</v>
      </c>
      <c r="AE40" s="28">
        <f t="shared" si="41"/>
        <v>3</v>
      </c>
    </row>
    <row r="41" spans="1:31" x14ac:dyDescent="0.2">
      <c r="A41" s="57"/>
      <c r="B41" s="1"/>
      <c r="C41" s="3"/>
      <c r="D41" s="72"/>
      <c r="E41" s="11" t="s">
        <v>19</v>
      </c>
      <c r="F41" s="90"/>
      <c r="G41" s="90"/>
      <c r="H41" s="90"/>
      <c r="I41" s="90">
        <f t="shared" si="35"/>
        <v>3.8870554688184473</v>
      </c>
      <c r="J41" s="18">
        <f t="shared" ref="J41:AE41" si="42">MAX(I41-(MAX((($I41-$B$35)/$B$36),0)),$B$35)</f>
        <v>3.8467347656903361</v>
      </c>
      <c r="K41" s="18">
        <f t="shared" si="42"/>
        <v>3.8064140625622249</v>
      </c>
      <c r="L41" s="18">
        <f t="shared" si="42"/>
        <v>3.7660933594341137</v>
      </c>
      <c r="M41" s="18">
        <f t="shared" si="42"/>
        <v>3.7257726563060025</v>
      </c>
      <c r="N41" s="18">
        <f t="shared" si="42"/>
        <v>3.6854519531778913</v>
      </c>
      <c r="O41" s="18">
        <f t="shared" si="42"/>
        <v>3.6451312500497801</v>
      </c>
      <c r="P41" s="18">
        <f t="shared" si="42"/>
        <v>3.6048105469216689</v>
      </c>
      <c r="Q41" s="18">
        <f t="shared" si="42"/>
        <v>3.5644898437935577</v>
      </c>
      <c r="R41" s="18">
        <f t="shared" si="42"/>
        <v>3.5241691406654465</v>
      </c>
      <c r="S41" s="18">
        <f t="shared" si="42"/>
        <v>3.4838484375373353</v>
      </c>
      <c r="T41" s="18">
        <f t="shared" si="42"/>
        <v>3.4435277344092241</v>
      </c>
      <c r="U41" s="18">
        <f t="shared" si="42"/>
        <v>3.4032070312811129</v>
      </c>
      <c r="V41" s="18">
        <f t="shared" si="42"/>
        <v>3.3628863281530017</v>
      </c>
      <c r="W41" s="18">
        <f t="shared" si="42"/>
        <v>3.3225656250248905</v>
      </c>
      <c r="X41" s="18">
        <f t="shared" si="42"/>
        <v>3.2822449218967793</v>
      </c>
      <c r="Y41" s="18">
        <f t="shared" si="42"/>
        <v>3.2419242187686681</v>
      </c>
      <c r="Z41" s="18">
        <f t="shared" si="42"/>
        <v>3.2016035156405569</v>
      </c>
      <c r="AA41" s="18">
        <f t="shared" si="42"/>
        <v>3.1612828125124457</v>
      </c>
      <c r="AB41" s="18">
        <f t="shared" si="42"/>
        <v>3.1209621093843345</v>
      </c>
      <c r="AC41" s="18">
        <f t="shared" si="42"/>
        <v>3.0806414062562233</v>
      </c>
      <c r="AD41" s="18">
        <f t="shared" si="42"/>
        <v>3.0403207031281121</v>
      </c>
      <c r="AE41" s="28">
        <f t="shared" si="42"/>
        <v>3.0000000000000009</v>
      </c>
    </row>
    <row r="42" spans="1:31" x14ac:dyDescent="0.2">
      <c r="A42" s="9"/>
      <c r="B42" s="8"/>
      <c r="C42" s="3"/>
      <c r="D42" s="72"/>
      <c r="E42" s="11" t="s">
        <v>20</v>
      </c>
      <c r="F42" s="90"/>
      <c r="G42" s="90"/>
      <c r="H42" s="90"/>
      <c r="I42" s="90">
        <f t="shared" si="35"/>
        <v>3.5430262667785613</v>
      </c>
      <c r="J42" s="18">
        <f t="shared" ref="J42:AE43" si="43">MAX(I42-(MAX((($I42-$B$35)/$B$36),0)),$B$35)</f>
        <v>3.5183432546522631</v>
      </c>
      <c r="K42" s="18">
        <f t="shared" si="43"/>
        <v>3.4936602425259649</v>
      </c>
      <c r="L42" s="18">
        <f t="shared" si="43"/>
        <v>3.4689772303996667</v>
      </c>
      <c r="M42" s="18">
        <f t="shared" si="43"/>
        <v>3.4442942182733685</v>
      </c>
      <c r="N42" s="18">
        <f t="shared" si="43"/>
        <v>3.4196112061470703</v>
      </c>
      <c r="O42" s="18">
        <f t="shared" si="43"/>
        <v>3.3949281940207721</v>
      </c>
      <c r="P42" s="18">
        <f t="shared" si="43"/>
        <v>3.3702451818944739</v>
      </c>
      <c r="Q42" s="18">
        <f t="shared" si="43"/>
        <v>3.3455621697681757</v>
      </c>
      <c r="R42" s="18">
        <f t="shared" si="43"/>
        <v>3.3208791576418775</v>
      </c>
      <c r="S42" s="18">
        <f t="shared" si="43"/>
        <v>3.2961961455155793</v>
      </c>
      <c r="T42" s="18">
        <f t="shared" si="43"/>
        <v>3.2715131333892811</v>
      </c>
      <c r="U42" s="18">
        <f t="shared" si="43"/>
        <v>3.2468301212629829</v>
      </c>
      <c r="V42" s="18">
        <f t="shared" si="43"/>
        <v>3.2221471091366847</v>
      </c>
      <c r="W42" s="18">
        <f t="shared" si="43"/>
        <v>3.1974640970103865</v>
      </c>
      <c r="X42" s="18">
        <f t="shared" si="43"/>
        <v>3.1727810848840883</v>
      </c>
      <c r="Y42" s="18">
        <f t="shared" si="43"/>
        <v>3.1480980727577901</v>
      </c>
      <c r="Z42" s="18">
        <f t="shared" si="43"/>
        <v>3.1234150606314919</v>
      </c>
      <c r="AA42" s="18">
        <f t="shared" si="43"/>
        <v>3.0987320485051937</v>
      </c>
      <c r="AB42" s="18">
        <f t="shared" si="43"/>
        <v>3.0740490363788955</v>
      </c>
      <c r="AC42" s="18">
        <f t="shared" si="43"/>
        <v>3.0493660242525973</v>
      </c>
      <c r="AD42" s="18">
        <f t="shared" si="43"/>
        <v>3.0246830121262991</v>
      </c>
      <c r="AE42" s="28">
        <f t="shared" si="43"/>
        <v>3.0000000000000009</v>
      </c>
    </row>
    <row r="43" spans="1:31" x14ac:dyDescent="0.2">
      <c r="A43" s="9"/>
      <c r="B43" s="8"/>
      <c r="C43" s="3"/>
      <c r="D43" s="73"/>
      <c r="E43" s="12" t="s">
        <v>3</v>
      </c>
      <c r="F43" s="91"/>
      <c r="G43" s="91"/>
      <c r="H43" s="91"/>
      <c r="I43" s="91">
        <f>I13/I33</f>
        <v>3.627209443566497</v>
      </c>
      <c r="J43" s="44">
        <f t="shared" ref="J43" si="44">MAX(I43-(MAX((($I43-$B$35)/$B$36),0)),$B$35)</f>
        <v>3.5986999234043835</v>
      </c>
      <c r="K43" s="44">
        <f t="shared" si="43"/>
        <v>3.57019040324227</v>
      </c>
      <c r="L43" s="44">
        <f t="shared" si="43"/>
        <v>3.5416808830801565</v>
      </c>
      <c r="M43" s="44">
        <f t="shared" si="43"/>
        <v>3.513171362918043</v>
      </c>
      <c r="N43" s="44">
        <f t="shared" si="43"/>
        <v>3.4846618427559295</v>
      </c>
      <c r="O43" s="44">
        <f t="shared" si="43"/>
        <v>3.456152322593816</v>
      </c>
      <c r="P43" s="44">
        <f t="shared" si="43"/>
        <v>3.4276428024317025</v>
      </c>
      <c r="Q43" s="44">
        <f t="shared" si="43"/>
        <v>3.399133282269589</v>
      </c>
      <c r="R43" s="44">
        <f t="shared" si="43"/>
        <v>3.3706237621074755</v>
      </c>
      <c r="S43" s="44">
        <f t="shared" si="43"/>
        <v>3.342114241945362</v>
      </c>
      <c r="T43" s="44">
        <f t="shared" si="43"/>
        <v>3.3136047217832485</v>
      </c>
      <c r="U43" s="44">
        <f t="shared" si="43"/>
        <v>3.285095201621135</v>
      </c>
      <c r="V43" s="44">
        <f t="shared" si="43"/>
        <v>3.2565856814590215</v>
      </c>
      <c r="W43" s="44">
        <f t="shared" si="43"/>
        <v>3.228076161296908</v>
      </c>
      <c r="X43" s="44">
        <f t="shared" si="43"/>
        <v>3.1995666411347945</v>
      </c>
      <c r="Y43" s="44">
        <f t="shared" si="43"/>
        <v>3.171057120972681</v>
      </c>
      <c r="Z43" s="44">
        <f t="shared" si="43"/>
        <v>3.1425476008105675</v>
      </c>
      <c r="AA43" s="44">
        <f t="shared" si="43"/>
        <v>3.114038080648454</v>
      </c>
      <c r="AB43" s="44">
        <f t="shared" si="43"/>
        <v>3.0855285604863405</v>
      </c>
      <c r="AC43" s="44">
        <f t="shared" si="43"/>
        <v>3.057019040324227</v>
      </c>
      <c r="AD43" s="44">
        <f t="shared" si="43"/>
        <v>3.0285095201621135</v>
      </c>
      <c r="AE43" s="45">
        <f t="shared" si="43"/>
        <v>3</v>
      </c>
    </row>
    <row r="44" spans="1:31" x14ac:dyDescent="0.2">
      <c r="A44" s="9"/>
      <c r="B44" s="8"/>
      <c r="C44" s="3"/>
      <c r="D44" s="83"/>
      <c r="E44" s="2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93"/>
    </row>
    <row r="45" spans="1:31" ht="16" x14ac:dyDescent="0.2">
      <c r="A45" s="58"/>
      <c r="B45" s="7"/>
      <c r="C45" s="2"/>
      <c r="D45" s="71" t="s">
        <v>9</v>
      </c>
      <c r="E45" s="10" t="s">
        <v>16</v>
      </c>
      <c r="F45" s="67"/>
      <c r="G45" s="67"/>
      <c r="H45" s="67"/>
      <c r="I45" s="67"/>
      <c r="J45" s="46">
        <f t="shared" ref="J45:AE45" si="45">J25-I25</f>
        <v>77634.880465684459</v>
      </c>
      <c r="K45" s="46">
        <f t="shared" si="45"/>
        <v>77074.620138154365</v>
      </c>
      <c r="L45" s="46">
        <f t="shared" si="45"/>
        <v>76543.203340994194</v>
      </c>
      <c r="M45" s="46">
        <f t="shared" si="45"/>
        <v>76057.629849087447</v>
      </c>
      <c r="N45" s="46">
        <f t="shared" si="45"/>
        <v>75574.025365227833</v>
      </c>
      <c r="O45" s="46">
        <f t="shared" si="45"/>
        <v>75130.464940611273</v>
      </c>
      <c r="P45" s="46">
        <f t="shared" si="45"/>
        <v>74702.254907498136</v>
      </c>
      <c r="Q45" s="46">
        <f t="shared" si="45"/>
        <v>74298.782926587388</v>
      </c>
      <c r="R45" s="46">
        <f t="shared" si="45"/>
        <v>73895.983362451196</v>
      </c>
      <c r="S45" s="46">
        <f t="shared" si="45"/>
        <v>73493.575824080035</v>
      </c>
      <c r="T45" s="46">
        <f t="shared" si="45"/>
        <v>82344.997583381832</v>
      </c>
      <c r="U45" s="46">
        <f t="shared" si="45"/>
        <v>81767.72900948301</v>
      </c>
      <c r="V45" s="46">
        <f t="shared" si="45"/>
        <v>81178.984962723218</v>
      </c>
      <c r="W45" s="46">
        <f t="shared" si="45"/>
        <v>80571.314174992964</v>
      </c>
      <c r="X45" s="46">
        <f t="shared" si="45"/>
        <v>79953.943699428812</v>
      </c>
      <c r="Y45" s="46">
        <f t="shared" si="45"/>
        <v>79324.020321786404</v>
      </c>
      <c r="Z45" s="46">
        <f t="shared" si="45"/>
        <v>78684.426376393065</v>
      </c>
      <c r="AA45" s="46">
        <f t="shared" si="45"/>
        <v>78018.237604801543</v>
      </c>
      <c r="AB45" s="46">
        <f t="shared" si="45"/>
        <v>77333.015228475444</v>
      </c>
      <c r="AC45" s="46">
        <f t="shared" si="45"/>
        <v>76616.990800444037</v>
      </c>
      <c r="AD45" s="46">
        <f t="shared" si="45"/>
        <v>75878.500123839825</v>
      </c>
      <c r="AE45" s="47">
        <f t="shared" si="45"/>
        <v>75115.668722776696</v>
      </c>
    </row>
    <row r="46" spans="1:31" x14ac:dyDescent="0.2">
      <c r="A46" s="58"/>
      <c r="B46" s="7"/>
      <c r="C46" s="2"/>
      <c r="D46" s="72"/>
      <c r="E46" s="11" t="s">
        <v>12</v>
      </c>
      <c r="F46" s="19"/>
      <c r="G46" s="19"/>
      <c r="H46" s="19"/>
      <c r="I46" s="19"/>
      <c r="J46" s="126">
        <f t="shared" ref="J46:AE46" si="46">J26-I26</f>
        <v>29796.44183953898</v>
      </c>
      <c r="K46" s="20">
        <f t="shared" si="46"/>
        <v>29653.449837963562</v>
      </c>
      <c r="L46" s="20">
        <f t="shared" si="46"/>
        <v>29526.026480750879</v>
      </c>
      <c r="M46" s="20">
        <f t="shared" si="46"/>
        <v>29356.721187434159</v>
      </c>
      <c r="N46" s="20">
        <f t="shared" si="46"/>
        <v>29193.205451272661</v>
      </c>
      <c r="O46" s="20">
        <f t="shared" si="46"/>
        <v>29003.786174606998</v>
      </c>
      <c r="P46" s="20">
        <f t="shared" si="46"/>
        <v>28783.270596410381</v>
      </c>
      <c r="Q46" s="20">
        <f t="shared" si="46"/>
        <v>28557.966560500907</v>
      </c>
      <c r="R46" s="20">
        <f t="shared" si="46"/>
        <v>28303.140099121723</v>
      </c>
      <c r="S46" s="20">
        <f t="shared" si="46"/>
        <v>28032.965018037474</v>
      </c>
      <c r="T46" s="20">
        <f t="shared" si="46"/>
        <v>26499.492035957519</v>
      </c>
      <c r="U46" s="20">
        <f t="shared" si="46"/>
        <v>26470.272790221265</v>
      </c>
      <c r="V46" s="20">
        <f t="shared" si="46"/>
        <v>26435.598490509437</v>
      </c>
      <c r="W46" s="20">
        <f t="shared" si="46"/>
        <v>26393.448547470849</v>
      </c>
      <c r="X46" s="20">
        <f t="shared" si="46"/>
        <v>26346.096387920668</v>
      </c>
      <c r="Y46" s="20">
        <f t="shared" si="46"/>
        <v>26292.707758203847</v>
      </c>
      <c r="Z46" s="20">
        <f t="shared" si="46"/>
        <v>26233.93162050331</v>
      </c>
      <c r="AA46" s="20">
        <f t="shared" si="46"/>
        <v>26165.244257338578</v>
      </c>
      <c r="AB46" s="20">
        <f t="shared" si="46"/>
        <v>26088.479697609553</v>
      </c>
      <c r="AC46" s="20">
        <f t="shared" si="46"/>
        <v>26000.412456658669</v>
      </c>
      <c r="AD46" s="20">
        <f t="shared" si="46"/>
        <v>25903.07624400896</v>
      </c>
      <c r="AE46" s="29">
        <f t="shared" si="46"/>
        <v>25795.832363417838</v>
      </c>
    </row>
    <row r="47" spans="1:31" x14ac:dyDescent="0.2">
      <c r="A47" s="58"/>
      <c r="B47" s="7"/>
      <c r="C47" s="2"/>
      <c r="D47" s="72"/>
      <c r="E47" s="11" t="s">
        <v>13</v>
      </c>
      <c r="F47" s="19"/>
      <c r="G47" s="19"/>
      <c r="H47" s="19"/>
      <c r="I47" s="19"/>
      <c r="J47" s="126">
        <f t="shared" ref="J47:AE47" si="47">J27-I27</f>
        <v>25590.77078198106</v>
      </c>
      <c r="K47" s="20">
        <f t="shared" si="47"/>
        <v>25225.941703498596</v>
      </c>
      <c r="L47" s="20">
        <f t="shared" si="47"/>
        <v>24854.276081844466</v>
      </c>
      <c r="M47" s="20">
        <f t="shared" si="47"/>
        <v>24470.675224910025</v>
      </c>
      <c r="N47" s="20">
        <f t="shared" si="47"/>
        <v>24084.049615757773</v>
      </c>
      <c r="O47" s="20">
        <f t="shared" si="47"/>
        <v>23706.575232343981</v>
      </c>
      <c r="P47" s="20">
        <f t="shared" si="47"/>
        <v>23271.412904462311</v>
      </c>
      <c r="Q47" s="20">
        <f t="shared" si="47"/>
        <v>22854.787834613817</v>
      </c>
      <c r="R47" s="20">
        <f t="shared" si="47"/>
        <v>22420.501947521698</v>
      </c>
      <c r="S47" s="20">
        <f t="shared" si="47"/>
        <v>21957.742935186019</v>
      </c>
      <c r="T47" s="20">
        <f t="shared" si="47"/>
        <v>23815.736200365704</v>
      </c>
      <c r="U47" s="20">
        <f t="shared" si="47"/>
        <v>23771.1479409514</v>
      </c>
      <c r="V47" s="20">
        <f t="shared" si="47"/>
        <v>23723.572940259008</v>
      </c>
      <c r="W47" s="20">
        <f t="shared" si="47"/>
        <v>23671.132986037992</v>
      </c>
      <c r="X47" s="20">
        <f t="shared" si="47"/>
        <v>23616.094164698385</v>
      </c>
      <c r="Y47" s="20">
        <f t="shared" si="47"/>
        <v>23557.724003510782</v>
      </c>
      <c r="Z47" s="20">
        <f t="shared" si="47"/>
        <v>23496.720207928447</v>
      </c>
      <c r="AA47" s="20">
        <f t="shared" si="47"/>
        <v>23428.813032634091</v>
      </c>
      <c r="AB47" s="20">
        <f t="shared" si="47"/>
        <v>23355.851361643989</v>
      </c>
      <c r="AC47" s="20">
        <f t="shared" si="47"/>
        <v>23274.828252056148</v>
      </c>
      <c r="AD47" s="20">
        <f t="shared" si="47"/>
        <v>23187.786450485699</v>
      </c>
      <c r="AE47" s="29">
        <f t="shared" si="47"/>
        <v>23094.204199770931</v>
      </c>
    </row>
    <row r="48" spans="1:31" x14ac:dyDescent="0.2">
      <c r="A48" s="58"/>
      <c r="B48" s="7"/>
      <c r="C48" s="2"/>
      <c r="D48" s="72"/>
      <c r="E48" s="11" t="s">
        <v>17</v>
      </c>
      <c r="F48" s="19"/>
      <c r="G48" s="19"/>
      <c r="H48" s="19"/>
      <c r="I48" s="19"/>
      <c r="J48" s="126">
        <f t="shared" ref="J48:AE48" si="48">J28-I28</f>
        <v>17008.010069268523</v>
      </c>
      <c r="K48" s="20">
        <f t="shared" si="48"/>
        <v>16998.296619730652</v>
      </c>
      <c r="L48" s="20">
        <f t="shared" si="48"/>
        <v>17000.310892137233</v>
      </c>
      <c r="M48" s="20">
        <f t="shared" si="48"/>
        <v>17010.494046054198</v>
      </c>
      <c r="N48" s="20">
        <f t="shared" si="48"/>
        <v>17007.349694006494</v>
      </c>
      <c r="O48" s="20">
        <f t="shared" si="48"/>
        <v>16996.100318523706</v>
      </c>
      <c r="P48" s="20">
        <f t="shared" si="48"/>
        <v>16981.415273729828</v>
      </c>
      <c r="Q48" s="20">
        <f t="shared" si="48"/>
        <v>16959.75892322755</v>
      </c>
      <c r="R48" s="20">
        <f t="shared" si="48"/>
        <v>16917.702901981887</v>
      </c>
      <c r="S48" s="20">
        <f t="shared" si="48"/>
        <v>16873.075711025856</v>
      </c>
      <c r="T48" s="20">
        <f t="shared" si="48"/>
        <v>17603.458181199618</v>
      </c>
      <c r="U48" s="20">
        <f t="shared" si="48"/>
        <v>17759.461270240834</v>
      </c>
      <c r="V48" s="20">
        <f t="shared" si="48"/>
        <v>17919.509202319081</v>
      </c>
      <c r="W48" s="20">
        <f t="shared" si="48"/>
        <v>18082.735423745238</v>
      </c>
      <c r="X48" s="20">
        <f t="shared" si="48"/>
        <v>18250.732514688279</v>
      </c>
      <c r="Y48" s="20">
        <f t="shared" si="48"/>
        <v>18423.343386479886</v>
      </c>
      <c r="Z48" s="20">
        <f t="shared" si="48"/>
        <v>18601.277212830493</v>
      </c>
      <c r="AA48" s="20">
        <f t="shared" si="48"/>
        <v>18782.277413975913</v>
      </c>
      <c r="AB48" s="20">
        <f t="shared" si="48"/>
        <v>18967.754315303406</v>
      </c>
      <c r="AC48" s="20">
        <f t="shared" si="48"/>
        <v>19156.210754945641</v>
      </c>
      <c r="AD48" s="20">
        <f t="shared" si="48"/>
        <v>19349.21234553284</v>
      </c>
      <c r="AE48" s="29">
        <f t="shared" si="48"/>
        <v>19546.801659929333</v>
      </c>
    </row>
    <row r="49" spans="1:31" x14ac:dyDescent="0.2">
      <c r="A49" s="58"/>
      <c r="B49" s="7"/>
      <c r="C49" s="2"/>
      <c r="D49" s="72"/>
      <c r="E49" s="11" t="s">
        <v>18</v>
      </c>
      <c r="F49" s="19"/>
      <c r="G49" s="19"/>
      <c r="H49" s="19"/>
      <c r="I49" s="19"/>
      <c r="J49" s="126">
        <f t="shared" ref="J49:AE49" si="49">J29-I29</f>
        <v>13342.077452265541</v>
      </c>
      <c r="K49" s="20">
        <f t="shared" si="49"/>
        <v>12948.492862213287</v>
      </c>
      <c r="L49" s="20">
        <f t="shared" si="49"/>
        <v>12528.734548902488</v>
      </c>
      <c r="M49" s="20">
        <f t="shared" si="49"/>
        <v>12049.48189417203</v>
      </c>
      <c r="N49" s="20">
        <f t="shared" si="49"/>
        <v>11533.554599927505</v>
      </c>
      <c r="O49" s="20">
        <f t="shared" si="49"/>
        <v>10970.799953477224</v>
      </c>
      <c r="P49" s="20">
        <f t="shared" si="49"/>
        <v>10365.925758274388</v>
      </c>
      <c r="Q49" s="20">
        <f t="shared" si="49"/>
        <v>9702.3319802659098</v>
      </c>
      <c r="R49" s="20">
        <f t="shared" si="49"/>
        <v>9001.7499733973527</v>
      </c>
      <c r="S49" s="20">
        <f t="shared" si="49"/>
        <v>8243.0569127692143</v>
      </c>
      <c r="T49" s="20">
        <f t="shared" si="49"/>
        <v>11626.279036583379</v>
      </c>
      <c r="U49" s="20">
        <f t="shared" si="49"/>
        <v>11672.206677010749</v>
      </c>
      <c r="V49" s="20">
        <f t="shared" si="49"/>
        <v>11719.02454025636</v>
      </c>
      <c r="W49" s="20">
        <f t="shared" si="49"/>
        <v>11765.989294388914</v>
      </c>
      <c r="X49" s="20">
        <f t="shared" si="49"/>
        <v>11814.180249101133</v>
      </c>
      <c r="Y49" s="20">
        <f t="shared" si="49"/>
        <v>11863.36660139868</v>
      </c>
      <c r="Z49" s="20">
        <f t="shared" si="49"/>
        <v>11913.951825607917</v>
      </c>
      <c r="AA49" s="20">
        <f t="shared" si="49"/>
        <v>11964.146751113934</v>
      </c>
      <c r="AB49" s="20">
        <f t="shared" si="49"/>
        <v>12014.865201233537</v>
      </c>
      <c r="AC49" s="20">
        <f t="shared" si="49"/>
        <v>12064.874414004269</v>
      </c>
      <c r="AD49" s="20">
        <f t="shared" si="49"/>
        <v>12115.184226461337</v>
      </c>
      <c r="AE49" s="29">
        <f t="shared" si="49"/>
        <v>12165.674060245161</v>
      </c>
    </row>
    <row r="50" spans="1:31" x14ac:dyDescent="0.2">
      <c r="A50" s="58"/>
      <c r="B50" s="7"/>
      <c r="C50" s="2"/>
      <c r="D50" s="72"/>
      <c r="E50" s="11" t="s">
        <v>14</v>
      </c>
      <c r="F50" s="19"/>
      <c r="G50" s="19"/>
      <c r="H50" s="19"/>
      <c r="I50" s="19"/>
      <c r="J50" s="126">
        <f t="shared" ref="J50:AE50" si="50">J30-I30</f>
        <v>11286.988764425158</v>
      </c>
      <c r="K50" s="20">
        <f t="shared" si="50"/>
        <v>11107.520100750146</v>
      </c>
      <c r="L50" s="20">
        <f t="shared" si="50"/>
        <v>10926.859394860221</v>
      </c>
      <c r="M50" s="20">
        <f t="shared" si="50"/>
        <v>10738.485282590031</v>
      </c>
      <c r="N50" s="20">
        <f t="shared" si="50"/>
        <v>10549.425525321974</v>
      </c>
      <c r="O50" s="20">
        <f t="shared" si="50"/>
        <v>10355.923898601672</v>
      </c>
      <c r="P50" s="20">
        <f t="shared" si="50"/>
        <v>10163.8631815681</v>
      </c>
      <c r="Q50" s="20">
        <f t="shared" si="50"/>
        <v>9964.1427115951665</v>
      </c>
      <c r="R50" s="20">
        <f t="shared" si="50"/>
        <v>9769.2743008024991</v>
      </c>
      <c r="S50" s="20">
        <f t="shared" si="50"/>
        <v>9573.3104370356305</v>
      </c>
      <c r="T50" s="20">
        <f t="shared" si="50"/>
        <v>8887.3390318170423</v>
      </c>
      <c r="U50" s="20">
        <f t="shared" si="50"/>
        <v>8799.8849463463994</v>
      </c>
      <c r="V50" s="20">
        <f t="shared" si="50"/>
        <v>8709.2879762001103</v>
      </c>
      <c r="W50" s="20">
        <f t="shared" si="50"/>
        <v>8614.7426822577836</v>
      </c>
      <c r="X50" s="20">
        <f t="shared" si="50"/>
        <v>8517.1829435242107</v>
      </c>
      <c r="Y50" s="20">
        <f t="shared" si="50"/>
        <v>8416.2834011653904</v>
      </c>
      <c r="Z50" s="20">
        <f t="shared" si="50"/>
        <v>8312.3171383101726</v>
      </c>
      <c r="AA50" s="20">
        <f t="shared" si="50"/>
        <v>8203.4902366513852</v>
      </c>
      <c r="AB50" s="20">
        <f t="shared" si="50"/>
        <v>8090.5643580768956</v>
      </c>
      <c r="AC50" s="20">
        <f t="shared" si="50"/>
        <v>7972.2845484323334</v>
      </c>
      <c r="AD50" s="20">
        <f t="shared" si="50"/>
        <v>7849.4952113652835</v>
      </c>
      <c r="AE50" s="29">
        <f t="shared" si="50"/>
        <v>7721.9760465497384</v>
      </c>
    </row>
    <row r="51" spans="1:31" x14ac:dyDescent="0.2">
      <c r="A51" s="58"/>
      <c r="B51" s="7"/>
      <c r="C51" s="2"/>
      <c r="D51" s="72"/>
      <c r="E51" s="11" t="s">
        <v>19</v>
      </c>
      <c r="F51" s="19"/>
      <c r="G51" s="19"/>
      <c r="H51" s="19"/>
      <c r="I51" s="19"/>
      <c r="J51" s="126">
        <f t="shared" ref="J51:AE51" si="51">J31-I31</f>
        <v>9494.262305940385</v>
      </c>
      <c r="K51" s="20">
        <f t="shared" si="51"/>
        <v>9309.739727802691</v>
      </c>
      <c r="L51" s="20">
        <f t="shared" si="51"/>
        <v>9126.4597528808517</v>
      </c>
      <c r="M51" s="20">
        <f t="shared" si="51"/>
        <v>8922.4673138626968</v>
      </c>
      <c r="N51" s="20">
        <f t="shared" si="51"/>
        <v>8708.5234886406688</v>
      </c>
      <c r="O51" s="20">
        <f t="shared" si="51"/>
        <v>8483.090613089269</v>
      </c>
      <c r="P51" s="20">
        <f t="shared" si="51"/>
        <v>8243.4353989480296</v>
      </c>
      <c r="Q51" s="20">
        <f t="shared" si="51"/>
        <v>7983.8645157099236</v>
      </c>
      <c r="R51" s="20">
        <f t="shared" si="51"/>
        <v>7701.7639982795808</v>
      </c>
      <c r="S51" s="20">
        <f t="shared" si="51"/>
        <v>7407.8594444842311</v>
      </c>
      <c r="T51" s="20">
        <f t="shared" si="51"/>
        <v>9374.5701651826967</v>
      </c>
      <c r="U51" s="20">
        <f t="shared" si="51"/>
        <v>9443.5589679302648</v>
      </c>
      <c r="V51" s="20">
        <f t="shared" si="51"/>
        <v>9514.9122767494991</v>
      </c>
      <c r="W51" s="20">
        <f t="shared" si="51"/>
        <v>9588.147144468734</v>
      </c>
      <c r="X51" s="20">
        <f t="shared" si="51"/>
        <v>9664.1848384375917</v>
      </c>
      <c r="Y51" s="20">
        <f t="shared" si="51"/>
        <v>9742.9481136299437</v>
      </c>
      <c r="Z51" s="20">
        <f t="shared" si="51"/>
        <v>9824.8539613950998</v>
      </c>
      <c r="AA51" s="20">
        <f t="shared" si="51"/>
        <v>9908.6367870699614</v>
      </c>
      <c r="AB51" s="20">
        <f t="shared" si="51"/>
        <v>9995.1179695993196</v>
      </c>
      <c r="AC51" s="20">
        <f t="shared" si="51"/>
        <v>10083.471137957415</v>
      </c>
      <c r="AD51" s="20">
        <f t="shared" si="51"/>
        <v>10174.608351703617</v>
      </c>
      <c r="AE51" s="29">
        <f t="shared" si="51"/>
        <v>10268.579256786848</v>
      </c>
    </row>
    <row r="52" spans="1:31" x14ac:dyDescent="0.2">
      <c r="A52" s="58"/>
      <c r="B52" s="7"/>
      <c r="C52" s="2"/>
      <c r="D52" s="72"/>
      <c r="E52" s="11" t="s">
        <v>20</v>
      </c>
      <c r="F52" s="19"/>
      <c r="G52" s="19"/>
      <c r="H52" s="19"/>
      <c r="I52" s="19"/>
      <c r="J52" s="126">
        <f t="shared" ref="J52:AE52" si="52">J32-I32</f>
        <v>10495.594487084483</v>
      </c>
      <c r="K52" s="20">
        <f t="shared" si="52"/>
        <v>10423.213599862822</v>
      </c>
      <c r="L52" s="20">
        <f t="shared" si="52"/>
        <v>10352.170359082986</v>
      </c>
      <c r="M52" s="20">
        <f t="shared" si="52"/>
        <v>10265.66366479249</v>
      </c>
      <c r="N52" s="20">
        <f t="shared" si="52"/>
        <v>10164.124344202282</v>
      </c>
      <c r="O52" s="20">
        <f t="shared" si="52"/>
        <v>10054.479141168762</v>
      </c>
      <c r="P52" s="20">
        <f t="shared" si="52"/>
        <v>9936.4905921438476</v>
      </c>
      <c r="Q52" s="20">
        <f t="shared" si="52"/>
        <v>9810.5102805983042</v>
      </c>
      <c r="R52" s="20">
        <f t="shared" si="52"/>
        <v>9664.8578528534854</v>
      </c>
      <c r="S52" s="20">
        <f t="shared" si="52"/>
        <v>9513.2029237261158</v>
      </c>
      <c r="T52" s="20">
        <f t="shared" si="52"/>
        <v>8961.8261355339782</v>
      </c>
      <c r="U52" s="20">
        <f t="shared" si="52"/>
        <v>8990.3867860794999</v>
      </c>
      <c r="V52" s="20">
        <f t="shared" si="52"/>
        <v>9017.5489361836808</v>
      </c>
      <c r="W52" s="20">
        <f t="shared" si="52"/>
        <v>9042.710978889023</v>
      </c>
      <c r="X52" s="20">
        <f t="shared" si="52"/>
        <v>9066.5430853186408</v>
      </c>
      <c r="Y52" s="20">
        <f t="shared" si="52"/>
        <v>9088.7962095061084</v>
      </c>
      <c r="Z52" s="20">
        <f t="shared" si="52"/>
        <v>9109.6623385983985</v>
      </c>
      <c r="AA52" s="20">
        <f t="shared" si="52"/>
        <v>9127.7861237041652</v>
      </c>
      <c r="AB52" s="20">
        <f t="shared" si="52"/>
        <v>9143.7067169536604</v>
      </c>
      <c r="AC52" s="20">
        <f t="shared" si="52"/>
        <v>9156.4470086256042</v>
      </c>
      <c r="AD52" s="20">
        <f t="shared" si="52"/>
        <v>9166.6057397164404</v>
      </c>
      <c r="AE52" s="29">
        <f t="shared" si="52"/>
        <v>9173.9809091538191</v>
      </c>
    </row>
    <row r="53" spans="1:31" x14ac:dyDescent="0.2">
      <c r="A53" s="58"/>
      <c r="B53" s="7"/>
      <c r="C53" s="2"/>
      <c r="D53" s="73"/>
      <c r="E53" s="12" t="s">
        <v>3</v>
      </c>
      <c r="F53" s="48"/>
      <c r="G53" s="48">
        <f>G33-F33</f>
        <v>611763.76953218877</v>
      </c>
      <c r="H53" s="48">
        <f>H33-G33</f>
        <v>615929.9473785013</v>
      </c>
      <c r="I53" s="48">
        <f>I33-H33</f>
        <v>616334.96750000119</v>
      </c>
      <c r="J53" s="48">
        <f t="shared" ref="J53:AE53" si="53">J33-I33</f>
        <v>619478.98640653491</v>
      </c>
      <c r="K53" s="48">
        <f t="shared" si="53"/>
        <v>607154.97333593667</v>
      </c>
      <c r="L53" s="48">
        <f t="shared" si="53"/>
        <v>607324.77799297869</v>
      </c>
      <c r="M53" s="48">
        <f t="shared" si="53"/>
        <v>607538.56659840047</v>
      </c>
      <c r="N53" s="48">
        <f t="shared" si="53"/>
        <v>607748.41939341277</v>
      </c>
      <c r="O53" s="48">
        <f t="shared" si="53"/>
        <v>608063.57669284195</v>
      </c>
      <c r="P53" s="48">
        <f t="shared" si="53"/>
        <v>608402.93574108183</v>
      </c>
      <c r="Q53" s="48">
        <f t="shared" si="53"/>
        <v>608776.72265111655</v>
      </c>
      <c r="R53" s="48">
        <f t="shared" si="53"/>
        <v>609148.12705150992</v>
      </c>
      <c r="S53" s="48">
        <f t="shared" si="53"/>
        <v>609475.47720789909</v>
      </c>
      <c r="T53" s="48">
        <f t="shared" si="53"/>
        <v>609756.04984392971</v>
      </c>
      <c r="U53" s="48">
        <f t="shared" si="53"/>
        <v>609976.9581432119</v>
      </c>
      <c r="V53" s="48">
        <f t="shared" si="53"/>
        <v>610151.46630262583</v>
      </c>
      <c r="W53" s="48">
        <f t="shared" si="53"/>
        <v>610234.56566198915</v>
      </c>
      <c r="X53" s="48">
        <f t="shared" si="53"/>
        <v>610282.06875342876</v>
      </c>
      <c r="Y53" s="48">
        <f t="shared" si="53"/>
        <v>610276.92784553021</v>
      </c>
      <c r="Z53" s="48">
        <f t="shared" si="53"/>
        <v>610236.96178671718</v>
      </c>
      <c r="AA53" s="48">
        <f t="shared" si="53"/>
        <v>610058.77704582363</v>
      </c>
      <c r="AB53" s="48">
        <f t="shared" si="53"/>
        <v>609788.14788938314</v>
      </c>
      <c r="AC53" s="48">
        <f t="shared" si="53"/>
        <v>609352.27719683945</v>
      </c>
      <c r="AD53" s="48">
        <f t="shared" si="53"/>
        <v>608801.73643618077</v>
      </c>
      <c r="AE53" s="49">
        <f t="shared" si="53"/>
        <v>608124.50002262741</v>
      </c>
    </row>
    <row r="54" spans="1:31" x14ac:dyDescent="0.2">
      <c r="A54" s="9"/>
      <c r="B54" s="8"/>
      <c r="C54" s="3"/>
      <c r="D54" s="30"/>
      <c r="E54" s="70"/>
      <c r="F54" s="15"/>
      <c r="G54" s="15"/>
      <c r="H54" s="15"/>
      <c r="I54" s="15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5"/>
      <c r="AC54" s="15"/>
      <c r="AD54" s="15"/>
      <c r="AE54" s="93"/>
    </row>
    <row r="55" spans="1:31" ht="14.5" customHeight="1" x14ac:dyDescent="0.2">
      <c r="A55" s="97" t="s">
        <v>6</v>
      </c>
      <c r="B55" s="134">
        <v>2.5000000000000001E-3</v>
      </c>
      <c r="C55" s="3"/>
      <c r="D55" s="71" t="s">
        <v>7</v>
      </c>
      <c r="E55" s="10" t="s">
        <v>16</v>
      </c>
      <c r="F55" s="139"/>
      <c r="G55" s="139"/>
      <c r="H55" s="139"/>
      <c r="I55" s="139"/>
      <c r="J55" s="38">
        <f t="shared" ref="J55:AE55" si="54">(I25*$B$55)+($I25*$B$58)</f>
        <v>32873.426640628488</v>
      </c>
      <c r="K55" s="38">
        <f t="shared" si="54"/>
        <v>33067.513841792701</v>
      </c>
      <c r="L55" s="38">
        <f t="shared" si="54"/>
        <v>33260.200392138082</v>
      </c>
      <c r="M55" s="38">
        <f t="shared" si="54"/>
        <v>33451.558400490569</v>
      </c>
      <c r="N55" s="38">
        <f t="shared" si="54"/>
        <v>33641.702475113285</v>
      </c>
      <c r="O55" s="38">
        <f t="shared" si="54"/>
        <v>33830.63753852636</v>
      </c>
      <c r="P55" s="38">
        <f t="shared" si="54"/>
        <v>34018.463700877888</v>
      </c>
      <c r="Q55" s="38">
        <f t="shared" si="54"/>
        <v>34205.219338146635</v>
      </c>
      <c r="R55" s="38">
        <f t="shared" si="54"/>
        <v>34390.966295463106</v>
      </c>
      <c r="S55" s="38">
        <f t="shared" si="54"/>
        <v>34575.706253869226</v>
      </c>
      <c r="T55" s="38">
        <f t="shared" si="54"/>
        <v>34759.440193429429</v>
      </c>
      <c r="U55" s="38">
        <f t="shared" si="54"/>
        <v>34965.302687387884</v>
      </c>
      <c r="V55" s="38">
        <f t="shared" si="54"/>
        <v>35169.722009911595</v>
      </c>
      <c r="W55" s="38">
        <f t="shared" si="54"/>
        <v>35372.669472318397</v>
      </c>
      <c r="X55" s="38">
        <f t="shared" si="54"/>
        <v>35574.097757755881</v>
      </c>
      <c r="Y55" s="38">
        <f t="shared" si="54"/>
        <v>35773.982617004454</v>
      </c>
      <c r="Z55" s="38">
        <f t="shared" si="54"/>
        <v>35972.292667808921</v>
      </c>
      <c r="AA55" s="38">
        <f t="shared" si="54"/>
        <v>36169.003733749902</v>
      </c>
      <c r="AB55" s="38">
        <f t="shared" si="54"/>
        <v>36364.04932776191</v>
      </c>
      <c r="AC55" s="38">
        <f t="shared" si="54"/>
        <v>36557.381865833093</v>
      </c>
      <c r="AD55" s="38">
        <f t="shared" si="54"/>
        <v>36748.924342834202</v>
      </c>
      <c r="AE55" s="39">
        <f t="shared" si="54"/>
        <v>36938.620593143802</v>
      </c>
    </row>
    <row r="56" spans="1:31" ht="16" x14ac:dyDescent="0.2">
      <c r="A56" s="97" t="s">
        <v>49</v>
      </c>
      <c r="B56" s="134">
        <v>6.2899999999999998E-2</v>
      </c>
      <c r="C56" s="3"/>
      <c r="D56" s="72"/>
      <c r="E56" s="11" t="s">
        <v>12</v>
      </c>
      <c r="F56" s="15"/>
      <c r="G56" s="15"/>
      <c r="H56" s="15"/>
      <c r="I56" s="15"/>
      <c r="J56" s="16">
        <f t="shared" ref="J56:AE56" si="55">(I26*$B$55)+($I26*$B$58)</f>
        <v>7873.0619259146952</v>
      </c>
      <c r="K56" s="16">
        <f t="shared" si="55"/>
        <v>7947.5530305135435</v>
      </c>
      <c r="L56" s="16">
        <f t="shared" si="55"/>
        <v>8021.6866551084522</v>
      </c>
      <c r="M56" s="16">
        <f t="shared" si="55"/>
        <v>8095.5017213103292</v>
      </c>
      <c r="N56" s="16">
        <f t="shared" si="55"/>
        <v>8168.8935242789148</v>
      </c>
      <c r="O56" s="16">
        <f t="shared" si="55"/>
        <v>8241.8765379070974</v>
      </c>
      <c r="P56" s="16">
        <f t="shared" si="55"/>
        <v>8314.386003343614</v>
      </c>
      <c r="Q56" s="16">
        <f t="shared" si="55"/>
        <v>8386.3441798346394</v>
      </c>
      <c r="R56" s="16">
        <f t="shared" si="55"/>
        <v>8457.7390962358913</v>
      </c>
      <c r="S56" s="16">
        <f t="shared" si="55"/>
        <v>8528.4969464836977</v>
      </c>
      <c r="T56" s="16">
        <f t="shared" si="55"/>
        <v>8598.5793590287903</v>
      </c>
      <c r="U56" s="16">
        <f t="shared" si="55"/>
        <v>8664.8280891186841</v>
      </c>
      <c r="V56" s="16">
        <f t="shared" si="55"/>
        <v>8731.0037710942379</v>
      </c>
      <c r="W56" s="16">
        <f t="shared" si="55"/>
        <v>8797.0927673205115</v>
      </c>
      <c r="X56" s="16">
        <f t="shared" si="55"/>
        <v>8863.0763886891873</v>
      </c>
      <c r="Y56" s="16">
        <f t="shared" si="55"/>
        <v>8928.9416296589898</v>
      </c>
      <c r="Z56" s="16">
        <f t="shared" si="55"/>
        <v>8994.6733990544999</v>
      </c>
      <c r="AA56" s="16">
        <f t="shared" si="55"/>
        <v>9060.2582281057585</v>
      </c>
      <c r="AB56" s="16">
        <f t="shared" si="55"/>
        <v>9125.6713387491036</v>
      </c>
      <c r="AC56" s="16">
        <f t="shared" si="55"/>
        <v>9190.8925379931279</v>
      </c>
      <c r="AD56" s="16">
        <f t="shared" si="55"/>
        <v>9255.8935691347742</v>
      </c>
      <c r="AE56" s="27">
        <f t="shared" si="55"/>
        <v>9320.6512597447963</v>
      </c>
    </row>
    <row r="57" spans="1:31" ht="16" x14ac:dyDescent="0.2">
      <c r="A57" s="98" t="s">
        <v>21</v>
      </c>
      <c r="B57" s="99">
        <v>22</v>
      </c>
      <c r="C57" s="3"/>
      <c r="D57" s="72"/>
      <c r="E57" s="11" t="s">
        <v>13</v>
      </c>
      <c r="F57" s="15"/>
      <c r="G57" s="15"/>
      <c r="H57" s="15"/>
      <c r="I57" s="15"/>
      <c r="J57" s="16">
        <f t="shared" ref="J57:AE57" si="56">(I27*$B$55)+($I27*$B$58)</f>
        <v>7844.8189379162432</v>
      </c>
      <c r="K57" s="16">
        <f t="shared" si="56"/>
        <v>7908.7958648711956</v>
      </c>
      <c r="L57" s="16">
        <f t="shared" si="56"/>
        <v>7971.8607191299416</v>
      </c>
      <c r="M57" s="16">
        <f t="shared" si="56"/>
        <v>8033.9964093345534</v>
      </c>
      <c r="N57" s="16">
        <f t="shared" si="56"/>
        <v>8095.1730973968279</v>
      </c>
      <c r="O57" s="16">
        <f t="shared" si="56"/>
        <v>8155.3832214362228</v>
      </c>
      <c r="P57" s="16">
        <f t="shared" si="56"/>
        <v>8214.6496595170829</v>
      </c>
      <c r="Q57" s="16">
        <f t="shared" si="56"/>
        <v>8272.8281917782369</v>
      </c>
      <c r="R57" s="16">
        <f t="shared" si="56"/>
        <v>8329.9651613647729</v>
      </c>
      <c r="S57" s="16">
        <f t="shared" si="56"/>
        <v>8386.0164162335768</v>
      </c>
      <c r="T57" s="16">
        <f t="shared" si="56"/>
        <v>8440.9107735715406</v>
      </c>
      <c r="U57" s="16">
        <f t="shared" si="56"/>
        <v>8500.4501140724569</v>
      </c>
      <c r="V57" s="16">
        <f t="shared" si="56"/>
        <v>8559.8779839248346</v>
      </c>
      <c r="W57" s="16">
        <f t="shared" si="56"/>
        <v>8619.1869162754811</v>
      </c>
      <c r="X57" s="16">
        <f t="shared" si="56"/>
        <v>8678.364748740576</v>
      </c>
      <c r="Y57" s="16">
        <f t="shared" si="56"/>
        <v>8737.4049841523229</v>
      </c>
      <c r="Z57" s="16">
        <f t="shared" si="56"/>
        <v>8796.299294161101</v>
      </c>
      <c r="AA57" s="16">
        <f t="shared" si="56"/>
        <v>8855.0410946809207</v>
      </c>
      <c r="AB57" s="16">
        <f t="shared" si="56"/>
        <v>8913.6131272625062</v>
      </c>
      <c r="AC57" s="16">
        <f t="shared" si="56"/>
        <v>8972.0027556666173</v>
      </c>
      <c r="AD57" s="16">
        <f t="shared" si="56"/>
        <v>9030.189826296757</v>
      </c>
      <c r="AE57" s="27">
        <f t="shared" si="56"/>
        <v>9088.1592924229699</v>
      </c>
    </row>
    <row r="58" spans="1:31" ht="16" x14ac:dyDescent="0.2">
      <c r="A58" s="98" t="s">
        <v>22</v>
      </c>
      <c r="B58" s="100">
        <f>B56/B57</f>
        <v>2.8590909090909088E-3</v>
      </c>
      <c r="C58" s="3"/>
      <c r="D58" s="72"/>
      <c r="E58" s="11" t="s">
        <v>17</v>
      </c>
      <c r="F58" s="15"/>
      <c r="G58" s="15"/>
      <c r="H58" s="15"/>
      <c r="I58" s="15"/>
      <c r="J58" s="16">
        <f t="shared" ref="J58:AE58" si="57">(I28*$B$55)+($I28*$B$58)</f>
        <v>4417.1148636261751</v>
      </c>
      <c r="K58" s="16">
        <f t="shared" si="57"/>
        <v>4459.6348887993463</v>
      </c>
      <c r="L58" s="16">
        <f t="shared" si="57"/>
        <v>4502.1306303486735</v>
      </c>
      <c r="M58" s="16">
        <f t="shared" si="57"/>
        <v>4544.631407579016</v>
      </c>
      <c r="N58" s="16">
        <f t="shared" si="57"/>
        <v>4587.1576426941519</v>
      </c>
      <c r="O58" s="16">
        <f t="shared" si="57"/>
        <v>4629.6760169291683</v>
      </c>
      <c r="P58" s="16">
        <f t="shared" si="57"/>
        <v>4672.1662677254772</v>
      </c>
      <c r="Q58" s="16">
        <f t="shared" si="57"/>
        <v>4714.6198059098024</v>
      </c>
      <c r="R58" s="16">
        <f t="shared" si="57"/>
        <v>4757.0192032178711</v>
      </c>
      <c r="S58" s="16">
        <f t="shared" si="57"/>
        <v>4799.3134604728257</v>
      </c>
      <c r="T58" s="16">
        <f t="shared" si="57"/>
        <v>4841.49614975039</v>
      </c>
      <c r="U58" s="16">
        <f t="shared" si="57"/>
        <v>4885.5047952033892</v>
      </c>
      <c r="V58" s="16">
        <f t="shared" si="57"/>
        <v>4929.903448378991</v>
      </c>
      <c r="W58" s="16">
        <f t="shared" si="57"/>
        <v>4974.7022213847886</v>
      </c>
      <c r="X58" s="16">
        <f t="shared" si="57"/>
        <v>5019.9090599441524</v>
      </c>
      <c r="Y58" s="16">
        <f t="shared" si="57"/>
        <v>5065.5358912308729</v>
      </c>
      <c r="Z58" s="16">
        <f t="shared" si="57"/>
        <v>5111.5942496970729</v>
      </c>
      <c r="AA58" s="16">
        <f t="shared" si="57"/>
        <v>5158.0974427291494</v>
      </c>
      <c r="AB58" s="16">
        <f t="shared" si="57"/>
        <v>5205.0531362640886</v>
      </c>
      <c r="AC58" s="16">
        <f t="shared" si="57"/>
        <v>5252.4725220523469</v>
      </c>
      <c r="AD58" s="16">
        <f t="shared" si="57"/>
        <v>5300.363048939711</v>
      </c>
      <c r="AE58" s="27">
        <f t="shared" si="57"/>
        <v>5348.7360798035434</v>
      </c>
    </row>
    <row r="59" spans="1:31" x14ac:dyDescent="0.2">
      <c r="C59" s="3"/>
      <c r="D59" s="72"/>
      <c r="E59" s="11" t="s">
        <v>18</v>
      </c>
      <c r="F59" s="15"/>
      <c r="G59" s="15"/>
      <c r="H59" s="15"/>
      <c r="I59" s="15"/>
      <c r="J59" s="16">
        <f t="shared" ref="J59:AE59" si="58">(I29*$B$55)+($I29*$B$58)</f>
        <v>3391.6797687061107</v>
      </c>
      <c r="K59" s="16">
        <f t="shared" si="58"/>
        <v>3425.0349623367747</v>
      </c>
      <c r="L59" s="16">
        <f t="shared" si="58"/>
        <v>3457.4061944923078</v>
      </c>
      <c r="M59" s="16">
        <f t="shared" si="58"/>
        <v>3488.7280308645641</v>
      </c>
      <c r="N59" s="16">
        <f t="shared" si="58"/>
        <v>3518.8517355999938</v>
      </c>
      <c r="O59" s="16">
        <f t="shared" si="58"/>
        <v>3547.6856220998125</v>
      </c>
      <c r="P59" s="16">
        <f t="shared" si="58"/>
        <v>3575.112621983506</v>
      </c>
      <c r="Q59" s="16">
        <f t="shared" si="58"/>
        <v>3601.0274363791918</v>
      </c>
      <c r="R59" s="16">
        <f t="shared" si="58"/>
        <v>3625.2832663298568</v>
      </c>
      <c r="S59" s="16">
        <f t="shared" si="58"/>
        <v>3647.78764126335</v>
      </c>
      <c r="T59" s="16">
        <f t="shared" si="58"/>
        <v>3668.3952835452728</v>
      </c>
      <c r="U59" s="16">
        <f t="shared" si="58"/>
        <v>3697.4609811367313</v>
      </c>
      <c r="V59" s="16">
        <f t="shared" si="58"/>
        <v>3726.6414978292582</v>
      </c>
      <c r="W59" s="16">
        <f t="shared" si="58"/>
        <v>3755.9390591798992</v>
      </c>
      <c r="X59" s="16">
        <f t="shared" si="58"/>
        <v>3785.3540324158712</v>
      </c>
      <c r="Y59" s="16">
        <f t="shared" si="58"/>
        <v>3814.8894830386243</v>
      </c>
      <c r="Z59" s="16">
        <f t="shared" si="58"/>
        <v>3844.5478995421208</v>
      </c>
      <c r="AA59" s="16">
        <f t="shared" si="58"/>
        <v>3874.3327791061411</v>
      </c>
      <c r="AB59" s="16">
        <f t="shared" si="58"/>
        <v>3904.2431459839254</v>
      </c>
      <c r="AC59" s="16">
        <f t="shared" si="58"/>
        <v>3934.2803089870094</v>
      </c>
      <c r="AD59" s="16">
        <f t="shared" si="58"/>
        <v>3964.44249502202</v>
      </c>
      <c r="AE59" s="27">
        <f t="shared" si="58"/>
        <v>3994.7304555881738</v>
      </c>
    </row>
    <row r="60" spans="1:31" x14ac:dyDescent="0.2">
      <c r="A60" s="3"/>
      <c r="B60" s="8"/>
      <c r="C60" s="3"/>
      <c r="D60" s="72"/>
      <c r="E60" s="11" t="s">
        <v>14</v>
      </c>
      <c r="F60" s="15"/>
      <c r="G60" s="15"/>
      <c r="H60" s="15"/>
      <c r="I60" s="15"/>
      <c r="J60" s="16">
        <f t="shared" ref="J60:AE60" si="59">(I30*$B$55)+($I30*$B$58)</f>
        <v>3285.6041250878197</v>
      </c>
      <c r="K60" s="16">
        <f t="shared" si="59"/>
        <v>3313.8215969988828</v>
      </c>
      <c r="L60" s="16">
        <f t="shared" si="59"/>
        <v>3341.5903972507581</v>
      </c>
      <c r="M60" s="16">
        <f t="shared" si="59"/>
        <v>3368.9075457379085</v>
      </c>
      <c r="N60" s="16">
        <f t="shared" si="59"/>
        <v>3395.7537589443837</v>
      </c>
      <c r="O60" s="16">
        <f t="shared" si="59"/>
        <v>3422.1273227576885</v>
      </c>
      <c r="P60" s="16">
        <f t="shared" si="59"/>
        <v>3448.0171325041929</v>
      </c>
      <c r="Q60" s="16">
        <f t="shared" si="59"/>
        <v>3473.4267904581129</v>
      </c>
      <c r="R60" s="16">
        <f t="shared" si="59"/>
        <v>3498.3371472371009</v>
      </c>
      <c r="S60" s="16">
        <f t="shared" si="59"/>
        <v>3522.7603329891072</v>
      </c>
      <c r="T60" s="16">
        <f t="shared" si="59"/>
        <v>3546.6936090816962</v>
      </c>
      <c r="U60" s="16">
        <f t="shared" si="59"/>
        <v>3568.9119566612389</v>
      </c>
      <c r="V60" s="16">
        <f t="shared" si="59"/>
        <v>3590.9116690271048</v>
      </c>
      <c r="W60" s="16">
        <f t="shared" si="59"/>
        <v>3612.6848889676053</v>
      </c>
      <c r="X60" s="16">
        <f t="shared" si="59"/>
        <v>3634.2217456732496</v>
      </c>
      <c r="Y60" s="16">
        <f t="shared" si="59"/>
        <v>3655.5147030320604</v>
      </c>
      <c r="Z60" s="16">
        <f t="shared" si="59"/>
        <v>3676.5554115349737</v>
      </c>
      <c r="AA60" s="16">
        <f t="shared" si="59"/>
        <v>3697.3362043807492</v>
      </c>
      <c r="AB60" s="16">
        <f t="shared" si="59"/>
        <v>3717.8449299723779</v>
      </c>
      <c r="AC60" s="16">
        <f t="shared" si="59"/>
        <v>3738.0713408675701</v>
      </c>
      <c r="AD60" s="16">
        <f t="shared" si="59"/>
        <v>3758.0020522386508</v>
      </c>
      <c r="AE60" s="27">
        <f t="shared" si="59"/>
        <v>3777.6257902670641</v>
      </c>
    </row>
    <row r="61" spans="1:31" x14ac:dyDescent="0.2">
      <c r="A61" s="3"/>
      <c r="B61" s="8"/>
      <c r="C61" s="3"/>
      <c r="D61" s="72"/>
      <c r="E61" s="11" t="s">
        <v>19</v>
      </c>
      <c r="F61" s="15"/>
      <c r="G61" s="15"/>
      <c r="H61" s="15"/>
      <c r="I61" s="15"/>
      <c r="J61" s="16">
        <f t="shared" ref="J61:AE61" si="60">(I31*$B$55)+($I31*$B$58)</f>
        <v>2592.8282262015673</v>
      </c>
      <c r="K61" s="16">
        <f t="shared" si="60"/>
        <v>2616.5638819664182</v>
      </c>
      <c r="L61" s="16">
        <f t="shared" si="60"/>
        <v>2639.8382312859248</v>
      </c>
      <c r="M61" s="16">
        <f t="shared" si="60"/>
        <v>2662.654380668127</v>
      </c>
      <c r="N61" s="16">
        <f t="shared" si="60"/>
        <v>2684.9605489527839</v>
      </c>
      <c r="O61" s="16">
        <f t="shared" si="60"/>
        <v>2706.7318576743855</v>
      </c>
      <c r="P61" s="16">
        <f t="shared" si="60"/>
        <v>2727.9395842071085</v>
      </c>
      <c r="Q61" s="16">
        <f t="shared" si="60"/>
        <v>2748.5481727044789</v>
      </c>
      <c r="R61" s="16">
        <f t="shared" si="60"/>
        <v>2768.5078339937536</v>
      </c>
      <c r="S61" s="16">
        <f t="shared" si="60"/>
        <v>2787.7622439894521</v>
      </c>
      <c r="T61" s="16">
        <f t="shared" si="60"/>
        <v>2806.281892600663</v>
      </c>
      <c r="U61" s="16">
        <f t="shared" si="60"/>
        <v>2829.7183180136199</v>
      </c>
      <c r="V61" s="16">
        <f t="shared" si="60"/>
        <v>2853.3272154334454</v>
      </c>
      <c r="W61" s="16">
        <f t="shared" si="60"/>
        <v>2877.1144961253194</v>
      </c>
      <c r="X61" s="16">
        <f t="shared" si="60"/>
        <v>2901.0848639864907</v>
      </c>
      <c r="Y61" s="16">
        <f t="shared" si="60"/>
        <v>2925.2453260825851</v>
      </c>
      <c r="Z61" s="16">
        <f t="shared" si="60"/>
        <v>2949.60269636666</v>
      </c>
      <c r="AA61" s="16">
        <f t="shared" si="60"/>
        <v>2974.1648312701473</v>
      </c>
      <c r="AB61" s="16">
        <f t="shared" si="60"/>
        <v>2998.9364232378225</v>
      </c>
      <c r="AC61" s="16">
        <f t="shared" si="60"/>
        <v>3023.924218161821</v>
      </c>
      <c r="AD61" s="16">
        <f t="shared" si="60"/>
        <v>3049.132896006714</v>
      </c>
      <c r="AE61" s="27">
        <f t="shared" si="60"/>
        <v>3074.5694168859736</v>
      </c>
    </row>
    <row r="62" spans="1:31" x14ac:dyDescent="0.2">
      <c r="A62" s="3"/>
      <c r="B62" s="8"/>
      <c r="C62" s="3"/>
      <c r="D62" s="72"/>
      <c r="E62" s="11" t="s">
        <v>20</v>
      </c>
      <c r="F62" s="15"/>
      <c r="G62" s="15"/>
      <c r="H62" s="15"/>
      <c r="I62" s="15"/>
      <c r="J62" s="16">
        <f t="shared" ref="J62:AE62" si="61">(I32*$B$55)+($I32*$B$58)</f>
        <v>2235.889023795432</v>
      </c>
      <c r="K62" s="16">
        <f t="shared" si="61"/>
        <v>2262.128010013143</v>
      </c>
      <c r="L62" s="16">
        <f t="shared" si="61"/>
        <v>2288.1860440128003</v>
      </c>
      <c r="M62" s="16">
        <f t="shared" si="61"/>
        <v>2314.0664699105073</v>
      </c>
      <c r="N62" s="16">
        <f t="shared" si="61"/>
        <v>2339.7306290724887</v>
      </c>
      <c r="O62" s="16">
        <f t="shared" si="61"/>
        <v>2365.1409399329941</v>
      </c>
      <c r="P62" s="16">
        <f t="shared" si="61"/>
        <v>2390.2771377859162</v>
      </c>
      <c r="Q62" s="16">
        <f t="shared" si="61"/>
        <v>2415.1183642662759</v>
      </c>
      <c r="R62" s="16">
        <f t="shared" si="61"/>
        <v>2439.6446399677716</v>
      </c>
      <c r="S62" s="16">
        <f t="shared" si="61"/>
        <v>2463.8067845999058</v>
      </c>
      <c r="T62" s="16">
        <f t="shared" si="61"/>
        <v>2487.5897919092208</v>
      </c>
      <c r="U62" s="16">
        <f t="shared" si="61"/>
        <v>2509.9943572480556</v>
      </c>
      <c r="V62" s="16">
        <f t="shared" si="61"/>
        <v>2532.4703242132546</v>
      </c>
      <c r="W62" s="16">
        <f t="shared" si="61"/>
        <v>2555.0141965537136</v>
      </c>
      <c r="X62" s="16">
        <f t="shared" si="61"/>
        <v>2577.6209740009363</v>
      </c>
      <c r="Y62" s="16">
        <f t="shared" si="61"/>
        <v>2600.287331714233</v>
      </c>
      <c r="Z62" s="16">
        <f t="shared" si="61"/>
        <v>2623.0093222379983</v>
      </c>
      <c r="AA62" s="16">
        <f t="shared" si="61"/>
        <v>2645.7834780844942</v>
      </c>
      <c r="AB62" s="16">
        <f t="shared" si="61"/>
        <v>2668.6029433937547</v>
      </c>
      <c r="AC62" s="16">
        <f t="shared" si="61"/>
        <v>2691.4622101861387</v>
      </c>
      <c r="AD62" s="16">
        <f t="shared" si="61"/>
        <v>2714.3533277077026</v>
      </c>
      <c r="AE62" s="27">
        <f t="shared" si="61"/>
        <v>2737.2698420569936</v>
      </c>
    </row>
    <row r="63" spans="1:31" x14ac:dyDescent="0.2">
      <c r="A63" s="3"/>
      <c r="B63" s="8"/>
      <c r="C63" s="3"/>
      <c r="D63" s="73"/>
      <c r="E63" s="12" t="s">
        <v>3</v>
      </c>
      <c r="F63" s="40"/>
      <c r="G63" s="40">
        <f>F33*$B$55</f>
        <v>83437.780788973279</v>
      </c>
      <c r="H63" s="40">
        <f>(G33*$B$55)+($I33*$B$58)</f>
        <v>185661.91607189464</v>
      </c>
      <c r="I63" s="40">
        <f>(H33*$B$55)+($I33*$B$58)</f>
        <v>187201.74094034091</v>
      </c>
      <c r="J63" s="40">
        <f t="shared" ref="J63:AE63" si="62">(I33*$B$55)+($I33*$B$58)</f>
        <v>188742.5783590909</v>
      </c>
      <c r="K63" s="40">
        <f t="shared" si="62"/>
        <v>190291.27582510724</v>
      </c>
      <c r="L63" s="40">
        <f t="shared" si="62"/>
        <v>191809.16325844708</v>
      </c>
      <c r="M63" s="40">
        <f t="shared" si="62"/>
        <v>193327.47520342952</v>
      </c>
      <c r="N63" s="40">
        <f t="shared" si="62"/>
        <v>194846.32161992553</v>
      </c>
      <c r="O63" s="40">
        <f t="shared" si="62"/>
        <v>196365.69266840906</v>
      </c>
      <c r="P63" s="40">
        <f t="shared" si="62"/>
        <v>197885.85161014117</v>
      </c>
      <c r="Q63" s="40">
        <f t="shared" si="62"/>
        <v>199406.85894949388</v>
      </c>
      <c r="R63" s="40">
        <f t="shared" si="62"/>
        <v>200928.80075612167</v>
      </c>
      <c r="S63" s="40">
        <f t="shared" si="62"/>
        <v>202451.67107375045</v>
      </c>
      <c r="T63" s="40">
        <f t="shared" si="62"/>
        <v>203975.35976677018</v>
      </c>
      <c r="U63" s="40">
        <f t="shared" si="62"/>
        <v>205499.74989138002</v>
      </c>
      <c r="V63" s="40">
        <f t="shared" si="62"/>
        <v>207024.69228673805</v>
      </c>
      <c r="W63" s="40">
        <f t="shared" si="62"/>
        <v>208550.07095249463</v>
      </c>
      <c r="X63" s="40">
        <f t="shared" si="62"/>
        <v>210075.6573666496</v>
      </c>
      <c r="Y63" s="40">
        <f t="shared" si="62"/>
        <v>211601.36253853317</v>
      </c>
      <c r="Z63" s="40">
        <f t="shared" si="62"/>
        <v>213127.05485814699</v>
      </c>
      <c r="AA63" s="40">
        <f t="shared" si="62"/>
        <v>214652.64726261375</v>
      </c>
      <c r="AB63" s="40">
        <f t="shared" si="62"/>
        <v>216177.79420522833</v>
      </c>
      <c r="AC63" s="40">
        <f t="shared" si="62"/>
        <v>217702.26457495178</v>
      </c>
      <c r="AD63" s="40">
        <f t="shared" si="62"/>
        <v>219225.64526794388</v>
      </c>
      <c r="AE63" s="41">
        <f t="shared" si="62"/>
        <v>220747.64960903436</v>
      </c>
    </row>
    <row r="64" spans="1:31" x14ac:dyDescent="0.2">
      <c r="A64" s="3"/>
      <c r="B64" s="8"/>
      <c r="C64" s="3"/>
      <c r="D64" s="83"/>
      <c r="E64" s="26"/>
      <c r="F64" s="15"/>
      <c r="G64" s="15"/>
      <c r="H64" s="15"/>
      <c r="I64" s="15"/>
      <c r="J64" s="16"/>
      <c r="K64" s="16">
        <f t="shared" ref="K64:AE64" si="63">+(J33*$B$55)</f>
        <v>89596.549966016333</v>
      </c>
      <c r="L64" s="16">
        <f t="shared" si="63"/>
        <v>91114.437399356175</v>
      </c>
      <c r="M64" s="16">
        <f t="shared" si="63"/>
        <v>92632.749344338634</v>
      </c>
      <c r="N64" s="16">
        <f t="shared" si="63"/>
        <v>94151.595760834622</v>
      </c>
      <c r="O64" s="16">
        <f t="shared" si="63"/>
        <v>95670.966809318154</v>
      </c>
      <c r="P64" s="16">
        <f t="shared" si="63"/>
        <v>97191.125751050262</v>
      </c>
      <c r="Q64" s="16">
        <f t="shared" si="63"/>
        <v>98712.133090402975</v>
      </c>
      <c r="R64" s="16">
        <f t="shared" si="63"/>
        <v>100234.07489703076</v>
      </c>
      <c r="S64" s="16">
        <f t="shared" si="63"/>
        <v>101756.94521465954</v>
      </c>
      <c r="T64" s="16">
        <f t="shared" si="63"/>
        <v>103280.63390767928</v>
      </c>
      <c r="U64" s="16">
        <f t="shared" si="63"/>
        <v>104805.0240322891</v>
      </c>
      <c r="V64" s="16">
        <f t="shared" si="63"/>
        <v>106329.96642764714</v>
      </c>
      <c r="W64" s="16">
        <f t="shared" si="63"/>
        <v>107855.34509340371</v>
      </c>
      <c r="X64" s="16">
        <f t="shared" si="63"/>
        <v>109380.93150755868</v>
      </c>
      <c r="Y64" s="16">
        <f t="shared" si="63"/>
        <v>110906.63667944225</v>
      </c>
      <c r="Z64" s="16">
        <f t="shared" si="63"/>
        <v>112432.32899905607</v>
      </c>
      <c r="AA64" s="16">
        <f t="shared" si="63"/>
        <v>113957.92140352287</v>
      </c>
      <c r="AB64" s="16">
        <f t="shared" si="63"/>
        <v>115483.06834613743</v>
      </c>
      <c r="AC64" s="16">
        <f t="shared" si="63"/>
        <v>117007.53871586088</v>
      </c>
      <c r="AD64" s="16">
        <f t="shared" si="63"/>
        <v>118530.91940885298</v>
      </c>
      <c r="AE64" s="27">
        <f t="shared" si="63"/>
        <v>120052.92374994344</v>
      </c>
    </row>
    <row r="65" spans="1:31" x14ac:dyDescent="0.2">
      <c r="A65" s="3"/>
      <c r="B65" s="8"/>
      <c r="C65" s="3"/>
      <c r="D65" s="83"/>
      <c r="E65" s="26"/>
      <c r="F65" s="15"/>
      <c r="G65" s="15"/>
      <c r="H65" s="15"/>
      <c r="I65" s="15"/>
      <c r="J65" s="16"/>
      <c r="K65" s="16">
        <f t="shared" ref="K65:AE65" si="64">+($I33*$B$58)</f>
        <v>100694.7258590909</v>
      </c>
      <c r="L65" s="16">
        <f t="shared" si="64"/>
        <v>100694.7258590909</v>
      </c>
      <c r="M65" s="16">
        <f t="shared" si="64"/>
        <v>100694.7258590909</v>
      </c>
      <c r="N65" s="16">
        <f t="shared" si="64"/>
        <v>100694.7258590909</v>
      </c>
      <c r="O65" s="16">
        <f t="shared" si="64"/>
        <v>100694.7258590909</v>
      </c>
      <c r="P65" s="16">
        <f t="shared" si="64"/>
        <v>100694.7258590909</v>
      </c>
      <c r="Q65" s="16">
        <f t="shared" si="64"/>
        <v>100694.7258590909</v>
      </c>
      <c r="R65" s="16">
        <f t="shared" si="64"/>
        <v>100694.7258590909</v>
      </c>
      <c r="S65" s="16">
        <f t="shared" si="64"/>
        <v>100694.7258590909</v>
      </c>
      <c r="T65" s="16">
        <f t="shared" si="64"/>
        <v>100694.7258590909</v>
      </c>
      <c r="U65" s="16">
        <f t="shared" si="64"/>
        <v>100694.7258590909</v>
      </c>
      <c r="V65" s="16">
        <f t="shared" si="64"/>
        <v>100694.7258590909</v>
      </c>
      <c r="W65" s="16">
        <f t="shared" si="64"/>
        <v>100694.7258590909</v>
      </c>
      <c r="X65" s="16">
        <f t="shared" si="64"/>
        <v>100694.7258590909</v>
      </c>
      <c r="Y65" s="16">
        <f t="shared" si="64"/>
        <v>100694.7258590909</v>
      </c>
      <c r="Z65" s="16">
        <f t="shared" si="64"/>
        <v>100694.7258590909</v>
      </c>
      <c r="AA65" s="16">
        <f t="shared" si="64"/>
        <v>100694.7258590909</v>
      </c>
      <c r="AB65" s="16">
        <f t="shared" si="64"/>
        <v>100694.7258590909</v>
      </c>
      <c r="AC65" s="16">
        <f t="shared" si="64"/>
        <v>100694.7258590909</v>
      </c>
      <c r="AD65" s="16">
        <f t="shared" si="64"/>
        <v>100694.7258590909</v>
      </c>
      <c r="AE65" s="27">
        <f t="shared" si="64"/>
        <v>100694.7258590909</v>
      </c>
    </row>
    <row r="66" spans="1:31" ht="14.5" customHeight="1" x14ac:dyDescent="0.2">
      <c r="A66" s="53" t="s">
        <v>16</v>
      </c>
      <c r="B66" s="59">
        <f>SUM(I66:AA66)</f>
        <v>2017320.9808697801</v>
      </c>
      <c r="C66" s="3"/>
      <c r="D66" s="71" t="s">
        <v>8</v>
      </c>
      <c r="E66" s="10" t="s">
        <v>16</v>
      </c>
      <c r="F66" s="68"/>
      <c r="G66" s="68"/>
      <c r="H66" s="68"/>
      <c r="I66" s="68"/>
      <c r="J66" s="50">
        <f>J45+J55</f>
        <v>110508.30710631295</v>
      </c>
      <c r="K66" s="50">
        <f t="shared" ref="K66:AE66" si="65">K45+K55</f>
        <v>110142.13397994707</v>
      </c>
      <c r="L66" s="50">
        <f t="shared" si="65"/>
        <v>109803.40373313228</v>
      </c>
      <c r="M66" s="50">
        <f t="shared" si="65"/>
        <v>109509.18824957802</v>
      </c>
      <c r="N66" s="50">
        <f t="shared" si="65"/>
        <v>109215.72784034112</v>
      </c>
      <c r="O66" s="50">
        <f t="shared" si="65"/>
        <v>108961.10247913763</v>
      </c>
      <c r="P66" s="50">
        <f t="shared" si="65"/>
        <v>108720.71860837602</v>
      </c>
      <c r="Q66" s="50">
        <f t="shared" si="65"/>
        <v>108504.00226473402</v>
      </c>
      <c r="R66" s="50">
        <f t="shared" si="65"/>
        <v>108286.9496579143</v>
      </c>
      <c r="S66" s="50">
        <f t="shared" si="65"/>
        <v>108069.28207794926</v>
      </c>
      <c r="T66" s="50">
        <f t="shared" si="65"/>
        <v>117104.43777681126</v>
      </c>
      <c r="U66" s="50">
        <f t="shared" si="65"/>
        <v>116733.03169687089</v>
      </c>
      <c r="V66" s="50">
        <f t="shared" si="65"/>
        <v>116348.70697263481</v>
      </c>
      <c r="W66" s="50">
        <f t="shared" si="65"/>
        <v>115943.98364731137</v>
      </c>
      <c r="X66" s="50">
        <f t="shared" si="65"/>
        <v>115528.04145718469</v>
      </c>
      <c r="Y66" s="50">
        <f t="shared" si="65"/>
        <v>115098.00293879086</v>
      </c>
      <c r="Z66" s="50">
        <f t="shared" si="65"/>
        <v>114656.71904420198</v>
      </c>
      <c r="AA66" s="50">
        <f t="shared" si="65"/>
        <v>114187.24133855145</v>
      </c>
      <c r="AB66" s="50">
        <f t="shared" si="65"/>
        <v>113697.06455623735</v>
      </c>
      <c r="AC66" s="50">
        <f t="shared" si="65"/>
        <v>113174.37266627714</v>
      </c>
      <c r="AD66" s="50">
        <f t="shared" si="65"/>
        <v>112627.42446667403</v>
      </c>
      <c r="AE66" s="51">
        <f t="shared" si="65"/>
        <v>112054.2893159205</v>
      </c>
    </row>
    <row r="67" spans="1:31" x14ac:dyDescent="0.2">
      <c r="A67" s="54" t="s">
        <v>12</v>
      </c>
      <c r="B67" s="60">
        <f>SUM(I67:AA67)</f>
        <v>653717.75838676468</v>
      </c>
      <c r="C67" s="3"/>
      <c r="D67" s="72"/>
      <c r="E67" s="11" t="s">
        <v>12</v>
      </c>
      <c r="F67" s="21"/>
      <c r="G67" s="21"/>
      <c r="H67" s="21"/>
      <c r="I67" s="21"/>
      <c r="J67" s="22">
        <f t="shared" ref="J67:AE67" si="66">J46+J56</f>
        <v>37669.503765453672</v>
      </c>
      <c r="K67" s="22">
        <f t="shared" si="66"/>
        <v>37601.00286847711</v>
      </c>
      <c r="L67" s="22">
        <f t="shared" si="66"/>
        <v>37547.713135859332</v>
      </c>
      <c r="M67" s="22">
        <f t="shared" si="66"/>
        <v>37452.222908744487</v>
      </c>
      <c r="N67" s="22">
        <f t="shared" si="66"/>
        <v>37362.098975551577</v>
      </c>
      <c r="O67" s="22">
        <f t="shared" si="66"/>
        <v>37245.662712514095</v>
      </c>
      <c r="P67" s="22">
        <f t="shared" si="66"/>
        <v>37097.656599753995</v>
      </c>
      <c r="Q67" s="22">
        <f t="shared" si="66"/>
        <v>36944.310740335546</v>
      </c>
      <c r="R67" s="22">
        <f t="shared" si="66"/>
        <v>36760.879195357615</v>
      </c>
      <c r="S67" s="22">
        <f t="shared" si="66"/>
        <v>36561.461964521171</v>
      </c>
      <c r="T67" s="22">
        <f t="shared" si="66"/>
        <v>35098.071394986313</v>
      </c>
      <c r="U67" s="22">
        <f t="shared" si="66"/>
        <v>35135.100879339952</v>
      </c>
      <c r="V67" s="22">
        <f t="shared" si="66"/>
        <v>35166.602261603679</v>
      </c>
      <c r="W67" s="22">
        <f t="shared" si="66"/>
        <v>35190.541314791364</v>
      </c>
      <c r="X67" s="22">
        <f t="shared" si="66"/>
        <v>35209.172776609856</v>
      </c>
      <c r="Y67" s="22">
        <f t="shared" si="66"/>
        <v>35221.649387862839</v>
      </c>
      <c r="Z67" s="22">
        <f t="shared" si="66"/>
        <v>35228.605019557814</v>
      </c>
      <c r="AA67" s="22">
        <f t="shared" si="66"/>
        <v>35225.502485444333</v>
      </c>
      <c r="AB67" s="22">
        <f t="shared" si="66"/>
        <v>35214.151036358657</v>
      </c>
      <c r="AC67" s="22">
        <f t="shared" si="66"/>
        <v>35191.3049946518</v>
      </c>
      <c r="AD67" s="22">
        <f t="shared" si="66"/>
        <v>35158.969813143733</v>
      </c>
      <c r="AE67" s="31">
        <f t="shared" si="66"/>
        <v>35116.483623162632</v>
      </c>
    </row>
    <row r="68" spans="1:31" x14ac:dyDescent="0.2">
      <c r="A68" s="54" t="s">
        <v>13</v>
      </c>
      <c r="B68" s="60">
        <f>SUM(I68:AA68)</f>
        <v>577918.6993270634</v>
      </c>
      <c r="C68" s="3"/>
      <c r="D68" s="72"/>
      <c r="E68" s="11" t="s">
        <v>13</v>
      </c>
      <c r="F68" s="21"/>
      <c r="G68" s="21"/>
      <c r="H68" s="21"/>
      <c r="I68" s="21"/>
      <c r="J68" s="22">
        <f t="shared" ref="J68:AE68" si="67">J47+J57</f>
        <v>33435.589719897303</v>
      </c>
      <c r="K68" s="22">
        <f t="shared" si="67"/>
        <v>33134.73756836979</v>
      </c>
      <c r="L68" s="22">
        <f t="shared" si="67"/>
        <v>32826.136800974404</v>
      </c>
      <c r="M68" s="22">
        <f t="shared" si="67"/>
        <v>32504.67163424458</v>
      </c>
      <c r="N68" s="22">
        <f t="shared" si="67"/>
        <v>32179.222713154602</v>
      </c>
      <c r="O68" s="22">
        <f t="shared" si="67"/>
        <v>31861.958453780204</v>
      </c>
      <c r="P68" s="22">
        <f t="shared" si="67"/>
        <v>31486.062563979394</v>
      </c>
      <c r="Q68" s="22">
        <f t="shared" si="67"/>
        <v>31127.616026392054</v>
      </c>
      <c r="R68" s="22">
        <f t="shared" si="67"/>
        <v>30750.467108886471</v>
      </c>
      <c r="S68" s="22">
        <f t="shared" si="67"/>
        <v>30343.759351419598</v>
      </c>
      <c r="T68" s="22">
        <f t="shared" si="67"/>
        <v>32256.646973937244</v>
      </c>
      <c r="U68" s="22">
        <f t="shared" si="67"/>
        <v>32271.598055023856</v>
      </c>
      <c r="V68" s="22">
        <f t="shared" si="67"/>
        <v>32283.450924183842</v>
      </c>
      <c r="W68" s="22">
        <f t="shared" si="67"/>
        <v>32290.319902313473</v>
      </c>
      <c r="X68" s="22">
        <f t="shared" si="67"/>
        <v>32294.458913438961</v>
      </c>
      <c r="Y68" s="22">
        <f t="shared" si="67"/>
        <v>32295.128987663105</v>
      </c>
      <c r="Z68" s="22">
        <f t="shared" si="67"/>
        <v>32293.019502089548</v>
      </c>
      <c r="AA68" s="22">
        <f t="shared" si="67"/>
        <v>32283.854127315011</v>
      </c>
      <c r="AB68" s="22">
        <f t="shared" si="67"/>
        <v>32269.464488906495</v>
      </c>
      <c r="AC68" s="22">
        <f t="shared" si="67"/>
        <v>32246.831007722765</v>
      </c>
      <c r="AD68" s="22">
        <f t="shared" si="67"/>
        <v>32217.976276782458</v>
      </c>
      <c r="AE68" s="31">
        <f t="shared" si="67"/>
        <v>32182.363492193901</v>
      </c>
    </row>
    <row r="69" spans="1:31" x14ac:dyDescent="0.2">
      <c r="A69" s="54" t="s">
        <v>17</v>
      </c>
      <c r="B69" s="60">
        <f t="shared" ref="B69:B71" si="68">SUM(I69:AA69)</f>
        <v>401245.51650078659</v>
      </c>
      <c r="C69" s="3"/>
      <c r="D69" s="72"/>
      <c r="E69" s="11" t="s">
        <v>17</v>
      </c>
      <c r="F69" s="21"/>
      <c r="G69" s="21"/>
      <c r="H69" s="21"/>
      <c r="I69" s="21"/>
      <c r="J69" s="22">
        <f t="shared" ref="J69:AE69" si="69">J48+J58</f>
        <v>21425.124932894698</v>
      </c>
      <c r="K69" s="22">
        <f t="shared" si="69"/>
        <v>21457.931508529997</v>
      </c>
      <c r="L69" s="22">
        <f t="shared" si="69"/>
        <v>21502.441522485908</v>
      </c>
      <c r="M69" s="22">
        <f t="shared" si="69"/>
        <v>21555.125453633213</v>
      </c>
      <c r="N69" s="22">
        <f t="shared" si="69"/>
        <v>21594.507336700648</v>
      </c>
      <c r="O69" s="22">
        <f t="shared" si="69"/>
        <v>21625.776335452872</v>
      </c>
      <c r="P69" s="22">
        <f t="shared" si="69"/>
        <v>21653.581541455307</v>
      </c>
      <c r="Q69" s="22">
        <f t="shared" si="69"/>
        <v>21674.378729137352</v>
      </c>
      <c r="R69" s="22">
        <f t="shared" si="69"/>
        <v>21674.722105199759</v>
      </c>
      <c r="S69" s="22">
        <f t="shared" si="69"/>
        <v>21672.389171498682</v>
      </c>
      <c r="T69" s="22">
        <f t="shared" si="69"/>
        <v>22444.954330950008</v>
      </c>
      <c r="U69" s="22">
        <f t="shared" si="69"/>
        <v>22644.966065444223</v>
      </c>
      <c r="V69" s="22">
        <f t="shared" si="69"/>
        <v>22849.412650698072</v>
      </c>
      <c r="W69" s="22">
        <f t="shared" si="69"/>
        <v>23057.437645130027</v>
      </c>
      <c r="X69" s="22">
        <f t="shared" si="69"/>
        <v>23270.641574632431</v>
      </c>
      <c r="Y69" s="22">
        <f t="shared" si="69"/>
        <v>23488.879277710759</v>
      </c>
      <c r="Z69" s="22">
        <f t="shared" si="69"/>
        <v>23712.871462527568</v>
      </c>
      <c r="AA69" s="22">
        <f t="shared" si="69"/>
        <v>23940.374856705064</v>
      </c>
      <c r="AB69" s="22">
        <f t="shared" si="69"/>
        <v>24172.807451567496</v>
      </c>
      <c r="AC69" s="22">
        <f t="shared" si="69"/>
        <v>24408.683276997988</v>
      </c>
      <c r="AD69" s="22">
        <f t="shared" si="69"/>
        <v>24649.575394472551</v>
      </c>
      <c r="AE69" s="31">
        <f t="shared" si="69"/>
        <v>24895.537739732878</v>
      </c>
    </row>
    <row r="70" spans="1:31" x14ac:dyDescent="0.2">
      <c r="A70" s="54" t="s">
        <v>18</v>
      </c>
      <c r="B70" s="60">
        <f t="shared" si="68"/>
        <v>270471.5092069754</v>
      </c>
      <c r="C70" s="3"/>
      <c r="D70" s="72"/>
      <c r="E70" s="11" t="s">
        <v>18</v>
      </c>
      <c r="F70" s="21"/>
      <c r="G70" s="21"/>
      <c r="H70" s="21"/>
      <c r="I70" s="21"/>
      <c r="J70" s="22">
        <f t="shared" ref="J70:AE70" si="70">J49+J59</f>
        <v>16733.757220971653</v>
      </c>
      <c r="K70" s="22">
        <f t="shared" si="70"/>
        <v>16373.527824550061</v>
      </c>
      <c r="L70" s="22">
        <f t="shared" si="70"/>
        <v>15986.140743394797</v>
      </c>
      <c r="M70" s="22">
        <f t="shared" si="70"/>
        <v>15538.209925036594</v>
      </c>
      <c r="N70" s="22">
        <f t="shared" si="70"/>
        <v>15052.406335527499</v>
      </c>
      <c r="O70" s="22">
        <f t="shared" si="70"/>
        <v>14518.485575577037</v>
      </c>
      <c r="P70" s="22">
        <f t="shared" si="70"/>
        <v>13941.038380257894</v>
      </c>
      <c r="Q70" s="22">
        <f t="shared" si="70"/>
        <v>13303.359416645102</v>
      </c>
      <c r="R70" s="22">
        <f>R49+R59</f>
        <v>12627.03323972721</v>
      </c>
      <c r="S70" s="22">
        <f t="shared" si="70"/>
        <v>11890.844554032565</v>
      </c>
      <c r="T70" s="22">
        <f t="shared" si="70"/>
        <v>15294.674320128652</v>
      </c>
      <c r="U70" s="22">
        <f t="shared" si="70"/>
        <v>15369.66765814748</v>
      </c>
      <c r="V70" s="22">
        <f t="shared" si="70"/>
        <v>15445.666038085617</v>
      </c>
      <c r="W70" s="22">
        <f t="shared" si="70"/>
        <v>15521.928353568812</v>
      </c>
      <c r="X70" s="22">
        <f t="shared" si="70"/>
        <v>15599.534281517004</v>
      </c>
      <c r="Y70" s="22">
        <f t="shared" si="70"/>
        <v>15678.256084437304</v>
      </c>
      <c r="Z70" s="22">
        <f t="shared" si="70"/>
        <v>15758.499725150039</v>
      </c>
      <c r="AA70" s="22">
        <f t="shared" si="70"/>
        <v>15838.479530220076</v>
      </c>
      <c r="AB70" s="22">
        <f t="shared" si="70"/>
        <v>15919.108347217461</v>
      </c>
      <c r="AC70" s="22">
        <f t="shared" si="70"/>
        <v>15999.154722991279</v>
      </c>
      <c r="AD70" s="22">
        <f t="shared" si="70"/>
        <v>16079.626721483357</v>
      </c>
      <c r="AE70" s="31">
        <f t="shared" si="70"/>
        <v>16160.404515833336</v>
      </c>
    </row>
    <row r="71" spans="1:31" x14ac:dyDescent="0.2">
      <c r="A71" s="54" t="s">
        <v>14</v>
      </c>
      <c r="B71" s="60">
        <f t="shared" si="68"/>
        <v>235949.49829214773</v>
      </c>
      <c r="C71" s="3"/>
      <c r="D71" s="72"/>
      <c r="E71" s="11" t="s">
        <v>14</v>
      </c>
      <c r="F71" s="21"/>
      <c r="G71" s="21"/>
      <c r="H71" s="21"/>
      <c r="I71" s="21"/>
      <c r="J71" s="22">
        <f t="shared" ref="J71:AE71" si="71">J50+J60</f>
        <v>14572.592889512976</v>
      </c>
      <c r="K71" s="22">
        <f t="shared" si="71"/>
        <v>14421.341697749029</v>
      </c>
      <c r="L71" s="22">
        <f t="shared" si="71"/>
        <v>14268.44979211098</v>
      </c>
      <c r="M71" s="22">
        <f t="shared" si="71"/>
        <v>14107.392828327938</v>
      </c>
      <c r="N71" s="22">
        <f t="shared" si="71"/>
        <v>13945.179284266358</v>
      </c>
      <c r="O71" s="22">
        <f t="shared" si="71"/>
        <v>13778.051221359361</v>
      </c>
      <c r="P71" s="22">
        <f t="shared" si="71"/>
        <v>13611.880314072292</v>
      </c>
      <c r="Q71" s="22">
        <f t="shared" si="71"/>
        <v>13437.56950205328</v>
      </c>
      <c r="R71" s="22">
        <f t="shared" si="71"/>
        <v>13267.611448039599</v>
      </c>
      <c r="S71" s="22">
        <f t="shared" si="71"/>
        <v>13096.070770024737</v>
      </c>
      <c r="T71" s="22">
        <f t="shared" si="71"/>
        <v>12434.032640898738</v>
      </c>
      <c r="U71" s="22">
        <f t="shared" si="71"/>
        <v>12368.796903007638</v>
      </c>
      <c r="V71" s="22">
        <f t="shared" si="71"/>
        <v>12300.199645227214</v>
      </c>
      <c r="W71" s="22">
        <f t="shared" si="71"/>
        <v>12227.427571225389</v>
      </c>
      <c r="X71" s="22">
        <f t="shared" si="71"/>
        <v>12151.404689197461</v>
      </c>
      <c r="Y71" s="22">
        <f t="shared" si="71"/>
        <v>12071.798104197451</v>
      </c>
      <c r="Z71" s="22">
        <f t="shared" si="71"/>
        <v>11988.872549845146</v>
      </c>
      <c r="AA71" s="22">
        <f t="shared" si="71"/>
        <v>11900.826441032135</v>
      </c>
      <c r="AB71" s="22">
        <f t="shared" si="71"/>
        <v>11808.409288049274</v>
      </c>
      <c r="AC71" s="22">
        <f t="shared" si="71"/>
        <v>11710.355889299903</v>
      </c>
      <c r="AD71" s="22">
        <f t="shared" si="71"/>
        <v>11607.497263603935</v>
      </c>
      <c r="AE71" s="31">
        <f t="shared" si="71"/>
        <v>11499.601836816802</v>
      </c>
    </row>
    <row r="72" spans="1:31" x14ac:dyDescent="0.2">
      <c r="A72" s="54" t="s">
        <v>19</v>
      </c>
      <c r="B72" s="60">
        <f>SUM(I72:AA72)</f>
        <v>212496.15341602502</v>
      </c>
      <c r="C72" s="3"/>
      <c r="D72" s="72"/>
      <c r="E72" s="11" t="s">
        <v>19</v>
      </c>
      <c r="F72" s="21"/>
      <c r="G72" s="21"/>
      <c r="H72" s="21"/>
      <c r="I72" s="21"/>
      <c r="J72" s="22">
        <f t="shared" ref="J72:AE72" si="72">J51+J61</f>
        <v>12087.090532141952</v>
      </c>
      <c r="K72" s="22">
        <f t="shared" si="72"/>
        <v>11926.303609769109</v>
      </c>
      <c r="L72" s="22">
        <f t="shared" si="72"/>
        <v>11766.297984166777</v>
      </c>
      <c r="M72" s="22">
        <f t="shared" si="72"/>
        <v>11585.121694530824</v>
      </c>
      <c r="N72" s="22">
        <f t="shared" si="72"/>
        <v>11393.484037593453</v>
      </c>
      <c r="O72" s="22">
        <f t="shared" si="72"/>
        <v>11189.822470763655</v>
      </c>
      <c r="P72" s="22">
        <f t="shared" si="72"/>
        <v>10971.374983155138</v>
      </c>
      <c r="Q72" s="22">
        <f t="shared" si="72"/>
        <v>10732.412688414403</v>
      </c>
      <c r="R72" s="22">
        <f t="shared" si="72"/>
        <v>10470.271832273334</v>
      </c>
      <c r="S72" s="22">
        <f t="shared" si="72"/>
        <v>10195.621688473682</v>
      </c>
      <c r="T72" s="22">
        <f t="shared" si="72"/>
        <v>12180.852057783359</v>
      </c>
      <c r="U72" s="22">
        <f t="shared" si="72"/>
        <v>12273.277285943885</v>
      </c>
      <c r="V72" s="22">
        <f t="shared" si="72"/>
        <v>12368.239492182944</v>
      </c>
      <c r="W72" s="22">
        <f t="shared" si="72"/>
        <v>12465.261640594053</v>
      </c>
      <c r="X72" s="22">
        <f>X51+X61</f>
        <v>12565.269702424082</v>
      </c>
      <c r="Y72" s="22">
        <f t="shared" si="72"/>
        <v>12668.19343971253</v>
      </c>
      <c r="Z72" s="22">
        <f t="shared" si="72"/>
        <v>12774.456657761759</v>
      </c>
      <c r="AA72" s="22">
        <f t="shared" si="72"/>
        <v>12882.801618340109</v>
      </c>
      <c r="AB72" s="22">
        <f t="shared" si="72"/>
        <v>12994.054392837143</v>
      </c>
      <c r="AC72" s="22">
        <f t="shared" si="72"/>
        <v>13107.395356119236</v>
      </c>
      <c r="AD72" s="22">
        <f t="shared" si="72"/>
        <v>13223.741247710332</v>
      </c>
      <c r="AE72" s="31">
        <f t="shared" si="72"/>
        <v>13343.148673672822</v>
      </c>
    </row>
    <row r="73" spans="1:31" x14ac:dyDescent="0.2">
      <c r="A73" s="54" t="s">
        <v>20</v>
      </c>
      <c r="B73" s="60">
        <f>SUM(I73:AA73)</f>
        <v>217131.32565864819</v>
      </c>
      <c r="C73" s="3"/>
      <c r="D73" s="81"/>
      <c r="E73" s="11" t="s">
        <v>20</v>
      </c>
      <c r="F73" s="21"/>
      <c r="G73" s="21"/>
      <c r="H73" s="21"/>
      <c r="I73" s="21"/>
      <c r="J73" s="22">
        <f>J52+J62</f>
        <v>12731.483510879916</v>
      </c>
      <c r="K73" s="22">
        <f t="shared" ref="K73:AE73" si="73">K52+K62</f>
        <v>12685.341609875964</v>
      </c>
      <c r="L73" s="22">
        <f t="shared" si="73"/>
        <v>12640.356403095786</v>
      </c>
      <c r="M73" s="22">
        <f t="shared" si="73"/>
        <v>12579.730134702997</v>
      </c>
      <c r="N73" s="22">
        <f t="shared" si="73"/>
        <v>12503.854973274771</v>
      </c>
      <c r="O73" s="22">
        <f t="shared" si="73"/>
        <v>12419.620081101755</v>
      </c>
      <c r="P73" s="22">
        <f t="shared" si="73"/>
        <v>12326.767729929765</v>
      </c>
      <c r="Q73" s="22">
        <f t="shared" si="73"/>
        <v>12225.628644864581</v>
      </c>
      <c r="R73" s="22">
        <f t="shared" si="73"/>
        <v>12104.502492821257</v>
      </c>
      <c r="S73" s="22">
        <f t="shared" si="73"/>
        <v>11977.009708326023</v>
      </c>
      <c r="T73" s="22">
        <f t="shared" si="73"/>
        <v>11449.415927443199</v>
      </c>
      <c r="U73" s="22">
        <f t="shared" si="73"/>
        <v>11500.381143327555</v>
      </c>
      <c r="V73" s="22">
        <f t="shared" si="73"/>
        <v>11550.019260396935</v>
      </c>
      <c r="W73" s="22">
        <f t="shared" si="73"/>
        <v>11597.725175442736</v>
      </c>
      <c r="X73" s="22">
        <f t="shared" si="73"/>
        <v>11644.164059319577</v>
      </c>
      <c r="Y73" s="22">
        <f t="shared" si="73"/>
        <v>11689.083541220341</v>
      </c>
      <c r="Z73" s="22">
        <f t="shared" si="73"/>
        <v>11732.671660836397</v>
      </c>
      <c r="AA73" s="22">
        <f t="shared" si="73"/>
        <v>11773.569601788658</v>
      </c>
      <c r="AB73" s="22">
        <f t="shared" si="73"/>
        <v>11812.309660347415</v>
      </c>
      <c r="AC73" s="22">
        <f t="shared" si="73"/>
        <v>11847.909218811743</v>
      </c>
      <c r="AD73" s="22">
        <f t="shared" si="73"/>
        <v>11880.959067424143</v>
      </c>
      <c r="AE73" s="31">
        <f t="shared" si="73"/>
        <v>11911.250751210813</v>
      </c>
    </row>
    <row r="74" spans="1:31" x14ac:dyDescent="0.2">
      <c r="A74" s="55" t="s">
        <v>15</v>
      </c>
      <c r="B74" s="61">
        <f>SUM(I74:AA74)</f>
        <v>4586251.4416581914</v>
      </c>
      <c r="C74" s="3"/>
      <c r="D74" s="81"/>
      <c r="E74" s="12" t="s">
        <v>15</v>
      </c>
      <c r="F74" s="6"/>
      <c r="G74" s="6"/>
      <c r="H74" s="6"/>
      <c r="I74" s="6"/>
      <c r="J74" s="23">
        <f>SUM(J66:J73)</f>
        <v>259163.44967806511</v>
      </c>
      <c r="K74" s="23">
        <f t="shared" ref="K74:AA74" si="74">SUM(K66:K73)</f>
        <v>257742.32066726816</v>
      </c>
      <c r="L74" s="23">
        <f t="shared" si="74"/>
        <v>256340.94011522023</v>
      </c>
      <c r="M74" s="23">
        <f t="shared" si="74"/>
        <v>254831.66282879864</v>
      </c>
      <c r="N74" s="23">
        <f t="shared" si="74"/>
        <v>253246.48149641004</v>
      </c>
      <c r="O74" s="23">
        <f t="shared" si="74"/>
        <v>251600.47932968658</v>
      </c>
      <c r="P74" s="23">
        <f t="shared" si="74"/>
        <v>249809.08072097981</v>
      </c>
      <c r="Q74" s="23">
        <f t="shared" si="74"/>
        <v>247949.27801257634</v>
      </c>
      <c r="R74" s="23">
        <f t="shared" si="74"/>
        <v>245942.4370802195</v>
      </c>
      <c r="S74" s="23">
        <f t="shared" si="74"/>
        <v>243806.43928624573</v>
      </c>
      <c r="T74" s="23">
        <f t="shared" si="74"/>
        <v>258263.08542293881</v>
      </c>
      <c r="U74" s="23">
        <f t="shared" si="74"/>
        <v>258296.81968710548</v>
      </c>
      <c r="V74" s="23">
        <f t="shared" si="74"/>
        <v>258312.29724501315</v>
      </c>
      <c r="W74" s="23">
        <f t="shared" si="74"/>
        <v>258294.6252503772</v>
      </c>
      <c r="X74" s="23">
        <f t="shared" si="74"/>
        <v>258262.68745432404</v>
      </c>
      <c r="Y74" s="23">
        <f t="shared" si="74"/>
        <v>258210.99176159524</v>
      </c>
      <c r="Z74" s="23">
        <f t="shared" si="74"/>
        <v>258145.71562197027</v>
      </c>
      <c r="AA74" s="23">
        <f t="shared" si="74"/>
        <v>258032.64999939685</v>
      </c>
      <c r="AB74" s="23">
        <f t="shared" ref="AB74:AD74" si="75">SUM(AB66:AB73)</f>
        <v>257887.36922152128</v>
      </c>
      <c r="AC74" s="23">
        <f t="shared" si="75"/>
        <v>257686.00713287186</v>
      </c>
      <c r="AD74" s="23">
        <f t="shared" si="75"/>
        <v>257445.77025129454</v>
      </c>
      <c r="AE74" s="32">
        <f>SUM(AE66:AE73)</f>
        <v>257163.07994854369</v>
      </c>
    </row>
    <row r="75" spans="1:31" x14ac:dyDescent="0.2">
      <c r="A75" s="56" t="s">
        <v>3</v>
      </c>
      <c r="B75" s="62">
        <f>SUM(I75:AA75)</f>
        <v>15408185.331142554</v>
      </c>
      <c r="C75" s="3"/>
      <c r="D75" s="82"/>
      <c r="E75" s="56" t="s">
        <v>3</v>
      </c>
      <c r="F75" s="33">
        <f t="shared" ref="F75:I75" si="76">F53+F63</f>
        <v>0</v>
      </c>
      <c r="G75" s="33">
        <f t="shared" si="76"/>
        <v>695201.5503211621</v>
      </c>
      <c r="H75" s="33">
        <f t="shared" si="76"/>
        <v>801591.86345039587</v>
      </c>
      <c r="I75" s="34">
        <f t="shared" si="76"/>
        <v>803536.7084403421</v>
      </c>
      <c r="J75" s="34">
        <f>J53+J63</f>
        <v>808221.56476562587</v>
      </c>
      <c r="K75" s="34">
        <f t="shared" ref="K75:AE75" si="77">K53+K63</f>
        <v>797446.2491610439</v>
      </c>
      <c r="L75" s="34">
        <f t="shared" si="77"/>
        <v>799133.94125142577</v>
      </c>
      <c r="M75" s="34">
        <f t="shared" si="77"/>
        <v>800866.04180183006</v>
      </c>
      <c r="N75" s="34">
        <f t="shared" si="77"/>
        <v>802594.74101333832</v>
      </c>
      <c r="O75" s="34">
        <f t="shared" si="77"/>
        <v>804429.26936125103</v>
      </c>
      <c r="P75" s="34">
        <f t="shared" si="77"/>
        <v>806288.78735122294</v>
      </c>
      <c r="Q75" s="34">
        <f t="shared" si="77"/>
        <v>808183.5816006104</v>
      </c>
      <c r="R75" s="34">
        <f t="shared" si="77"/>
        <v>810076.92780763155</v>
      </c>
      <c r="S75" s="34">
        <f t="shared" si="77"/>
        <v>811927.14828164957</v>
      </c>
      <c r="T75" s="34">
        <f t="shared" si="77"/>
        <v>813731.40961069986</v>
      </c>
      <c r="U75" s="34">
        <f t="shared" si="77"/>
        <v>815476.70803459198</v>
      </c>
      <c r="V75" s="34">
        <f t="shared" si="77"/>
        <v>817176.15858936391</v>
      </c>
      <c r="W75" s="34">
        <f t="shared" si="77"/>
        <v>818784.63661448378</v>
      </c>
      <c r="X75" s="34">
        <f t="shared" si="77"/>
        <v>820357.72612007835</v>
      </c>
      <c r="Y75" s="34">
        <f t="shared" si="77"/>
        <v>821878.29038406338</v>
      </c>
      <c r="Z75" s="34">
        <f t="shared" si="77"/>
        <v>823364.01664486411</v>
      </c>
      <c r="AA75" s="34">
        <f t="shared" si="77"/>
        <v>824711.42430843739</v>
      </c>
      <c r="AB75" s="34">
        <f t="shared" si="77"/>
        <v>825965.94209461147</v>
      </c>
      <c r="AC75" s="34">
        <f t="shared" si="77"/>
        <v>827054.54177179118</v>
      </c>
      <c r="AD75" s="34">
        <f t="shared" si="77"/>
        <v>828027.38170412462</v>
      </c>
      <c r="AE75" s="35">
        <f t="shared" si="77"/>
        <v>828872.14963166183</v>
      </c>
    </row>
    <row r="76" spans="1:31" x14ac:dyDescent="0.2">
      <c r="A76" s="3"/>
      <c r="B76" s="8"/>
      <c r="C76" s="3"/>
      <c r="D76" s="3" t="s">
        <v>123</v>
      </c>
      <c r="E76" s="3"/>
      <c r="F76" s="3"/>
      <c r="G76" s="3"/>
      <c r="H76" s="3"/>
      <c r="I76" s="3"/>
      <c r="J76" s="206">
        <f t="shared" ref="J76:AE76" si="78">+J75+J33</f>
        <v>36646841.55117216</v>
      </c>
      <c r="K76" s="206">
        <f t="shared" si="78"/>
        <v>37243221.208903514</v>
      </c>
      <c r="L76" s="206">
        <f t="shared" si="78"/>
        <v>37852233.678986877</v>
      </c>
      <c r="M76" s="206">
        <f t="shared" si="78"/>
        <v>38461504.346135683</v>
      </c>
      <c r="N76" s="206">
        <f t="shared" si="78"/>
        <v>39070981.464740604</v>
      </c>
      <c r="O76" s="206">
        <f t="shared" si="78"/>
        <v>39680879.569781356</v>
      </c>
      <c r="P76" s="206">
        <f t="shared" si="78"/>
        <v>40291142.023512408</v>
      </c>
      <c r="Q76" s="206">
        <f t="shared" si="78"/>
        <v>40901813.540412918</v>
      </c>
      <c r="R76" s="206">
        <f t="shared" si="78"/>
        <v>41512855.013671443</v>
      </c>
      <c r="S76" s="206">
        <f t="shared" si="78"/>
        <v>42124180.711353362</v>
      </c>
      <c r="T76" s="206">
        <f t="shared" si="78"/>
        <v>42735741.022526339</v>
      </c>
      <c r="U76" s="206">
        <f t="shared" si="78"/>
        <v>43347463.279093444</v>
      </c>
      <c r="V76" s="206">
        <f t="shared" si="78"/>
        <v>43959314.195950843</v>
      </c>
      <c r="W76" s="206">
        <f t="shared" si="78"/>
        <v>44571157.239637956</v>
      </c>
      <c r="X76" s="206">
        <f t="shared" si="78"/>
        <v>45183012.397896975</v>
      </c>
      <c r="Y76" s="206">
        <f t="shared" si="78"/>
        <v>45794809.89000649</v>
      </c>
      <c r="Z76" s="206">
        <f t="shared" si="78"/>
        <v>46406532.578054011</v>
      </c>
      <c r="AA76" s="206">
        <f t="shared" si="78"/>
        <v>47017938.762763403</v>
      </c>
      <c r="AB76" s="206">
        <f t="shared" si="78"/>
        <v>47628981.428438962</v>
      </c>
      <c r="AC76" s="206">
        <f t="shared" si="78"/>
        <v>48239422.305312984</v>
      </c>
      <c r="AD76" s="206">
        <f t="shared" si="78"/>
        <v>48849196.881681494</v>
      </c>
      <c r="AE76" s="206">
        <f t="shared" si="78"/>
        <v>49458166.149631664</v>
      </c>
    </row>
    <row r="77" spans="1:31" ht="14.5" customHeight="1" x14ac:dyDescent="0.2">
      <c r="A77" s="101" t="s">
        <v>34</v>
      </c>
      <c r="B77" s="243">
        <v>14418</v>
      </c>
      <c r="D77" s="71" t="s">
        <v>32</v>
      </c>
      <c r="E77" s="10" t="s">
        <v>16</v>
      </c>
      <c r="F77" s="102"/>
      <c r="G77" s="68"/>
      <c r="H77" s="68"/>
      <c r="I77" s="68"/>
      <c r="J77" s="103">
        <f>J66*$B$79</f>
        <v>143397789467.29379</v>
      </c>
      <c r="K77" s="103">
        <f t="shared" ref="K77:AE77" si="79">K66*$B$79</f>
        <v>142922635895.05893</v>
      </c>
      <c r="L77" s="103">
        <f t="shared" si="79"/>
        <v>142483092752.1871</v>
      </c>
      <c r="M77" s="103">
        <f t="shared" si="79"/>
        <v>142101312856.41742</v>
      </c>
      <c r="N77" s="103">
        <f t="shared" si="79"/>
        <v>141720512760.18344</v>
      </c>
      <c r="O77" s="103">
        <f t="shared" si="79"/>
        <v>141390105798.97858</v>
      </c>
      <c r="P77" s="103">
        <f t="shared" si="79"/>
        <v>141078178880.60089</v>
      </c>
      <c r="Q77" s="103">
        <f t="shared" si="79"/>
        <v>140796963418.76416</v>
      </c>
      <c r="R77" s="103">
        <f t="shared" si="79"/>
        <v>140515311615.10275</v>
      </c>
      <c r="S77" s="103">
        <f t="shared" si="79"/>
        <v>140232861809.98853</v>
      </c>
      <c r="T77" s="103">
        <f t="shared" si="79"/>
        <v>151957060547.94583</v>
      </c>
      <c r="U77" s="103">
        <f t="shared" si="79"/>
        <v>151475116590.49362</v>
      </c>
      <c r="V77" s="103">
        <f t="shared" si="79"/>
        <v>150976409141.83038</v>
      </c>
      <c r="W77" s="103">
        <f t="shared" si="79"/>
        <v>150451232060.42416</v>
      </c>
      <c r="X77" s="103">
        <f t="shared" si="79"/>
        <v>149911497155.672</v>
      </c>
      <c r="Y77" s="103">
        <f t="shared" si="79"/>
        <v>149353470573.43381</v>
      </c>
      <c r="Z77" s="103">
        <f t="shared" si="79"/>
        <v>148780851766.13736</v>
      </c>
      <c r="AA77" s="103">
        <f t="shared" si="79"/>
        <v>148171648105.73114</v>
      </c>
      <c r="AB77" s="103">
        <f t="shared" si="79"/>
        <v>147535584909.46472</v>
      </c>
      <c r="AC77" s="103">
        <f t="shared" si="79"/>
        <v>146857329459.21454</v>
      </c>
      <c r="AD77" s="103">
        <f t="shared" si="79"/>
        <v>146147598536.44556</v>
      </c>
      <c r="AE77" s="104">
        <f t="shared" si="79"/>
        <v>145403886902.12476</v>
      </c>
    </row>
    <row r="78" spans="1:31" x14ac:dyDescent="0.2">
      <c r="A78" s="105" t="s">
        <v>23</v>
      </c>
      <c r="B78" s="193">
        <v>90</v>
      </c>
      <c r="D78" s="72"/>
      <c r="E78" s="11" t="s">
        <v>12</v>
      </c>
      <c r="F78" s="106"/>
      <c r="G78" s="21"/>
      <c r="H78" s="21"/>
      <c r="I78" s="21"/>
      <c r="J78" s="107">
        <f t="shared" ref="J78:AE78" si="80">J67*$B$79</f>
        <v>48880701476.127991</v>
      </c>
      <c r="K78" s="107">
        <f t="shared" si="80"/>
        <v>48791813342.193268</v>
      </c>
      <c r="L78" s="107">
        <f t="shared" si="80"/>
        <v>48722663519.35379</v>
      </c>
      <c r="M78" s="107">
        <f t="shared" si="80"/>
        <v>48598753490.845024</v>
      </c>
      <c r="N78" s="107">
        <f t="shared" si="80"/>
        <v>48481806872.655235</v>
      </c>
      <c r="O78" s="107">
        <f t="shared" si="80"/>
        <v>48330716849.012543</v>
      </c>
      <c r="P78" s="107">
        <f t="shared" si="80"/>
        <v>48138661156.972778</v>
      </c>
      <c r="Q78" s="107">
        <f t="shared" si="80"/>
        <v>47939676502.874214</v>
      </c>
      <c r="R78" s="107">
        <f t="shared" si="80"/>
        <v>47701652061.47995</v>
      </c>
      <c r="S78" s="107">
        <f t="shared" si="80"/>
        <v>47442884274.401962</v>
      </c>
      <c r="T78" s="107">
        <f t="shared" si="80"/>
        <v>45543959403.562141</v>
      </c>
      <c r="U78" s="107">
        <f t="shared" si="80"/>
        <v>45592009603.04911</v>
      </c>
      <c r="V78" s="107">
        <f t="shared" si="80"/>
        <v>45632886426.702164</v>
      </c>
      <c r="W78" s="107">
        <f t="shared" si="80"/>
        <v>45663950220.899567</v>
      </c>
      <c r="X78" s="107">
        <f t="shared" si="80"/>
        <v>45688126778.384483</v>
      </c>
      <c r="Y78" s="107">
        <f t="shared" si="80"/>
        <v>45704316678.678574</v>
      </c>
      <c r="Z78" s="107">
        <f t="shared" si="80"/>
        <v>45713342445.478607</v>
      </c>
      <c r="AA78" s="107">
        <f t="shared" si="80"/>
        <v>45709316535.162277</v>
      </c>
      <c r="AB78" s="107">
        <f t="shared" si="80"/>
        <v>45694586667.799721</v>
      </c>
      <c r="AC78" s="107">
        <f t="shared" si="80"/>
        <v>45664941187.160072</v>
      </c>
      <c r="AD78" s="107">
        <f t="shared" si="80"/>
        <v>45622982408.931572</v>
      </c>
      <c r="AE78" s="108">
        <f t="shared" si="80"/>
        <v>45567851479.088295</v>
      </c>
    </row>
    <row r="79" spans="1:31" x14ac:dyDescent="0.2">
      <c r="A79" s="109" t="s">
        <v>24</v>
      </c>
      <c r="B79" s="133">
        <f>B78*B77</f>
        <v>1297620</v>
      </c>
      <c r="D79" s="72"/>
      <c r="E79" s="11" t="s">
        <v>13</v>
      </c>
      <c r="F79" s="106"/>
      <c r="G79" s="21"/>
      <c r="H79" s="21"/>
      <c r="I79" s="21"/>
      <c r="J79" s="107">
        <f t="shared" ref="J79:AE79" si="81">J68*$B$79</f>
        <v>43386689932.333138</v>
      </c>
      <c r="K79" s="107">
        <f t="shared" si="81"/>
        <v>42996298163.46801</v>
      </c>
      <c r="L79" s="107">
        <f t="shared" si="81"/>
        <v>42595851635.680405</v>
      </c>
      <c r="M79" s="107">
        <f t="shared" si="81"/>
        <v>42178712006.02845</v>
      </c>
      <c r="N79" s="107">
        <f t="shared" si="81"/>
        <v>41756402977.043678</v>
      </c>
      <c r="O79" s="107">
        <f t="shared" si="81"/>
        <v>41344714528.794266</v>
      </c>
      <c r="P79" s="107">
        <f t="shared" si="81"/>
        <v>40856944504.270943</v>
      </c>
      <c r="Q79" s="107">
        <f t="shared" si="81"/>
        <v>40391817108.166855</v>
      </c>
      <c r="R79" s="107">
        <f t="shared" si="81"/>
        <v>39902421129.83326</v>
      </c>
      <c r="S79" s="107">
        <f t="shared" si="81"/>
        <v>39374669009.589096</v>
      </c>
      <c r="T79" s="107">
        <f t="shared" si="81"/>
        <v>41856870246.32045</v>
      </c>
      <c r="U79" s="107">
        <f t="shared" si="81"/>
        <v>41876271068.160057</v>
      </c>
      <c r="V79" s="107">
        <f t="shared" si="81"/>
        <v>41891651588.239441</v>
      </c>
      <c r="W79" s="107">
        <f t="shared" si="81"/>
        <v>41900564911.640007</v>
      </c>
      <c r="X79" s="107">
        <f t="shared" si="81"/>
        <v>41905935775.25666</v>
      </c>
      <c r="Y79" s="107">
        <f t="shared" si="81"/>
        <v>41906805276.971397</v>
      </c>
      <c r="Z79" s="107">
        <f t="shared" si="81"/>
        <v>41904067966.301437</v>
      </c>
      <c r="AA79" s="107">
        <f t="shared" si="81"/>
        <v>41892174792.686508</v>
      </c>
      <c r="AB79" s="107">
        <f t="shared" si="81"/>
        <v>41873502510.094849</v>
      </c>
      <c r="AC79" s="107">
        <f t="shared" si="81"/>
        <v>41844132852.241211</v>
      </c>
      <c r="AD79" s="107">
        <f t="shared" si="81"/>
        <v>41806690376.27845</v>
      </c>
      <c r="AE79" s="108">
        <f t="shared" si="81"/>
        <v>41760478514.740646</v>
      </c>
    </row>
    <row r="80" spans="1:31" x14ac:dyDescent="0.2">
      <c r="D80" s="72"/>
      <c r="E80" s="11" t="s">
        <v>17</v>
      </c>
      <c r="F80" s="106"/>
      <c r="G80" s="21"/>
      <c r="H80" s="21"/>
      <c r="I80" s="21"/>
      <c r="J80" s="107">
        <f t="shared" ref="J80:AE80" si="82">J69*$B$79</f>
        <v>27801670615.422817</v>
      </c>
      <c r="K80" s="107">
        <f t="shared" si="82"/>
        <v>27844241084.098694</v>
      </c>
      <c r="L80" s="107">
        <f t="shared" si="82"/>
        <v>27901998168.408165</v>
      </c>
      <c r="M80" s="107">
        <f t="shared" si="82"/>
        <v>27970361891.143528</v>
      </c>
      <c r="N80" s="107">
        <f t="shared" si="82"/>
        <v>28021464610.249496</v>
      </c>
      <c r="O80" s="107">
        <f t="shared" si="82"/>
        <v>28062039888.410355</v>
      </c>
      <c r="P80" s="107">
        <f t="shared" si="82"/>
        <v>28098120479.823235</v>
      </c>
      <c r="Q80" s="107">
        <f t="shared" si="82"/>
        <v>28125107326.503212</v>
      </c>
      <c r="R80" s="107">
        <f t="shared" si="82"/>
        <v>28125552898.149311</v>
      </c>
      <c r="S80" s="107">
        <f t="shared" si="82"/>
        <v>28122525636.720119</v>
      </c>
      <c r="T80" s="107">
        <f t="shared" si="82"/>
        <v>29125021638.927349</v>
      </c>
      <c r="U80" s="107">
        <f t="shared" si="82"/>
        <v>29384560865.841732</v>
      </c>
      <c r="V80" s="107">
        <f t="shared" si="82"/>
        <v>29649854843.798832</v>
      </c>
      <c r="W80" s="107">
        <f t="shared" si="82"/>
        <v>29919792237.073624</v>
      </c>
      <c r="X80" s="107">
        <f t="shared" si="82"/>
        <v>30196449920.074535</v>
      </c>
      <c r="Y80" s="107">
        <f t="shared" si="82"/>
        <v>30479639528.343037</v>
      </c>
      <c r="Z80" s="107">
        <f t="shared" si="82"/>
        <v>30770296267.205021</v>
      </c>
      <c r="AA80" s="107">
        <f t="shared" si="82"/>
        <v>31065509221.557625</v>
      </c>
      <c r="AB80" s="107">
        <f t="shared" si="82"/>
        <v>31367118405.303013</v>
      </c>
      <c r="AC80" s="107">
        <f t="shared" si="82"/>
        <v>31673195593.898129</v>
      </c>
      <c r="AD80" s="107">
        <f t="shared" si="82"/>
        <v>31985782023.375473</v>
      </c>
      <c r="AE80" s="108">
        <f t="shared" si="82"/>
        <v>32304947681.832176</v>
      </c>
    </row>
    <row r="81" spans="1:31" x14ac:dyDescent="0.2">
      <c r="D81" s="72"/>
      <c r="E81" s="11" t="s">
        <v>18</v>
      </c>
      <c r="F81" s="106"/>
      <c r="G81" s="21"/>
      <c r="H81" s="21"/>
      <c r="I81" s="21"/>
      <c r="J81" s="107">
        <f t="shared" ref="J81:AE81" si="83">J70*$B$79</f>
        <v>21714058045.077236</v>
      </c>
      <c r="K81" s="107">
        <f t="shared" si="83"/>
        <v>21246617175.69265</v>
      </c>
      <c r="L81" s="107">
        <f t="shared" si="83"/>
        <v>20743935951.443958</v>
      </c>
      <c r="M81" s="107">
        <f t="shared" si="83"/>
        <v>20162691962.925983</v>
      </c>
      <c r="N81" s="107">
        <f t="shared" si="83"/>
        <v>19532303509.107193</v>
      </c>
      <c r="O81" s="107">
        <f t="shared" si="83"/>
        <v>18839477252.580273</v>
      </c>
      <c r="P81" s="107">
        <f t="shared" si="83"/>
        <v>18090170222.99025</v>
      </c>
      <c r="Q81" s="107">
        <f t="shared" si="83"/>
        <v>17262705246.227016</v>
      </c>
      <c r="R81" s="107">
        <f t="shared" si="83"/>
        <v>16385090872.534822</v>
      </c>
      <c r="S81" s="107">
        <f t="shared" si="83"/>
        <v>15429797710.203737</v>
      </c>
      <c r="T81" s="107">
        <f t="shared" si="83"/>
        <v>19846675291.285339</v>
      </c>
      <c r="U81" s="107">
        <f t="shared" si="83"/>
        <v>19943988146.565334</v>
      </c>
      <c r="V81" s="107">
        <f t="shared" si="83"/>
        <v>20042605164.34066</v>
      </c>
      <c r="W81" s="107">
        <f t="shared" si="83"/>
        <v>20141564670.157963</v>
      </c>
      <c r="X81" s="107">
        <f t="shared" si="83"/>
        <v>20242267674.382095</v>
      </c>
      <c r="Y81" s="107">
        <f t="shared" si="83"/>
        <v>20344418660.287533</v>
      </c>
      <c r="Z81" s="107">
        <f t="shared" si="83"/>
        <v>20448544413.349194</v>
      </c>
      <c r="AA81" s="107">
        <f t="shared" si="83"/>
        <v>20552327808.004177</v>
      </c>
      <c r="AB81" s="107">
        <f t="shared" si="83"/>
        <v>20656953373.516323</v>
      </c>
      <c r="AC81" s="107">
        <f t="shared" si="83"/>
        <v>20760823151.647945</v>
      </c>
      <c r="AD81" s="107">
        <f t="shared" si="83"/>
        <v>20865245226.331234</v>
      </c>
      <c r="AE81" s="108">
        <f t="shared" si="83"/>
        <v>20970064107.835651</v>
      </c>
    </row>
    <row r="82" spans="1:31" x14ac:dyDescent="0.2">
      <c r="D82" s="72"/>
      <c r="E82" s="11" t="s">
        <v>14</v>
      </c>
      <c r="F82" s="106"/>
      <c r="G82" s="21"/>
      <c r="H82" s="21"/>
      <c r="I82" s="21"/>
      <c r="J82" s="107">
        <f t="shared" ref="J82:AE82" si="84">J71*$B$79</f>
        <v>18909687985.289829</v>
      </c>
      <c r="K82" s="107">
        <f t="shared" si="84"/>
        <v>18713421413.833096</v>
      </c>
      <c r="L82" s="107">
        <f t="shared" si="84"/>
        <v>18515025819.239048</v>
      </c>
      <c r="M82" s="107">
        <f t="shared" si="84"/>
        <v>18306035081.894897</v>
      </c>
      <c r="N82" s="107">
        <f t="shared" si="84"/>
        <v>18095543542.849712</v>
      </c>
      <c r="O82" s="107">
        <f t="shared" si="84"/>
        <v>17878674825.860332</v>
      </c>
      <c r="P82" s="107">
        <f t="shared" si="84"/>
        <v>17663048133.146488</v>
      </c>
      <c r="Q82" s="107">
        <f t="shared" si="84"/>
        <v>17436858937.254379</v>
      </c>
      <c r="R82" s="107">
        <f t="shared" si="84"/>
        <v>17216317967.205143</v>
      </c>
      <c r="S82" s="107">
        <f t="shared" si="84"/>
        <v>16993723352.599499</v>
      </c>
      <c r="T82" s="107">
        <f t="shared" si="84"/>
        <v>16134649435.483021</v>
      </c>
      <c r="U82" s="107">
        <f t="shared" si="84"/>
        <v>16049998237.280771</v>
      </c>
      <c r="V82" s="107">
        <f t="shared" si="84"/>
        <v>15960985063.639738</v>
      </c>
      <c r="W82" s="107">
        <f t="shared" si="84"/>
        <v>15866554564.97349</v>
      </c>
      <c r="X82" s="107">
        <f t="shared" si="84"/>
        <v>15767905752.79641</v>
      </c>
      <c r="Y82" s="107">
        <f t="shared" si="84"/>
        <v>15664606655.968697</v>
      </c>
      <c r="Z82" s="107">
        <f t="shared" si="84"/>
        <v>15557000798.130058</v>
      </c>
      <c r="AA82" s="107">
        <f t="shared" si="84"/>
        <v>15442750406.412119</v>
      </c>
      <c r="AB82" s="107">
        <f t="shared" si="84"/>
        <v>15322828060.358498</v>
      </c>
      <c r="AC82" s="107">
        <f t="shared" si="84"/>
        <v>15195592009.073339</v>
      </c>
      <c r="AD82" s="107">
        <f t="shared" si="84"/>
        <v>15062120599.197739</v>
      </c>
      <c r="AE82" s="108">
        <f t="shared" si="84"/>
        <v>14922113335.490219</v>
      </c>
    </row>
    <row r="83" spans="1:31" x14ac:dyDescent="0.2">
      <c r="D83" s="72"/>
      <c r="E83" s="11" t="s">
        <v>19</v>
      </c>
      <c r="F83" s="106"/>
      <c r="G83" s="21"/>
      <c r="H83" s="21"/>
      <c r="I83" s="21"/>
      <c r="J83" s="107">
        <f t="shared" ref="J83:AE83" si="85">J72*$B$79</f>
        <v>15684450416.318041</v>
      </c>
      <c r="K83" s="107">
        <f t="shared" si="85"/>
        <v>15475810090.108591</v>
      </c>
      <c r="L83" s="107">
        <f t="shared" si="85"/>
        <v>15268183590.214493</v>
      </c>
      <c r="M83" s="107">
        <f t="shared" si="85"/>
        <v>15033085613.257088</v>
      </c>
      <c r="N83" s="107">
        <f t="shared" si="85"/>
        <v>14784412756.862017</v>
      </c>
      <c r="O83" s="107">
        <f t="shared" si="85"/>
        <v>14520137434.512333</v>
      </c>
      <c r="P83" s="107">
        <f t="shared" si="85"/>
        <v>14236675605.641769</v>
      </c>
      <c r="Q83" s="107">
        <f t="shared" si="85"/>
        <v>13926593352.740297</v>
      </c>
      <c r="R83" s="107">
        <f t="shared" si="85"/>
        <v>13586434134.994524</v>
      </c>
      <c r="S83" s="107">
        <f t="shared" si="85"/>
        <v>13230042615.397219</v>
      </c>
      <c r="T83" s="107">
        <f t="shared" si="85"/>
        <v>15806117247.220842</v>
      </c>
      <c r="U83" s="107">
        <f t="shared" si="85"/>
        <v>15926050071.786503</v>
      </c>
      <c r="V83" s="107">
        <f t="shared" si="85"/>
        <v>16049274929.846432</v>
      </c>
      <c r="W83" s="107">
        <f t="shared" si="85"/>
        <v>16175172810.067656</v>
      </c>
      <c r="X83" s="107">
        <f t="shared" si="85"/>
        <v>16304945271.259539</v>
      </c>
      <c r="Y83" s="107">
        <f t="shared" si="85"/>
        <v>16438501171.239773</v>
      </c>
      <c r="Z83" s="107">
        <f t="shared" si="85"/>
        <v>16576390448.244814</v>
      </c>
      <c r="AA83" s="107">
        <f t="shared" si="85"/>
        <v>16716981035.990492</v>
      </c>
      <c r="AB83" s="107">
        <f t="shared" si="85"/>
        <v>16861344861.233334</v>
      </c>
      <c r="AC83" s="107">
        <f t="shared" si="85"/>
        <v>17008418362.007442</v>
      </c>
      <c r="AD83" s="107">
        <f t="shared" si="85"/>
        <v>17159391117.85388</v>
      </c>
      <c r="AE83" s="108">
        <f t="shared" si="85"/>
        <v>17314336581.931328</v>
      </c>
    </row>
    <row r="84" spans="1:31" x14ac:dyDescent="0.2">
      <c r="D84" s="81"/>
      <c r="E84" s="11" t="s">
        <v>20</v>
      </c>
      <c r="F84" s="106"/>
      <c r="G84" s="21"/>
      <c r="H84" s="21"/>
      <c r="I84" s="21"/>
      <c r="J84" s="107">
        <f t="shared" ref="J84:AE84" si="86">J73*$B$79</f>
        <v>16520627633.387997</v>
      </c>
      <c r="K84" s="107">
        <f t="shared" si="86"/>
        <v>16460752979.807249</v>
      </c>
      <c r="L84" s="107">
        <f t="shared" si="86"/>
        <v>16402379275.785154</v>
      </c>
      <c r="M84" s="107">
        <f t="shared" si="86"/>
        <v>16323709417.393303</v>
      </c>
      <c r="N84" s="107">
        <f t="shared" si="86"/>
        <v>16225252290.420807</v>
      </c>
      <c r="O84" s="107">
        <f t="shared" si="86"/>
        <v>16115947409.639259</v>
      </c>
      <c r="P84" s="107">
        <f t="shared" si="86"/>
        <v>15995460341.711462</v>
      </c>
      <c r="Q84" s="107">
        <f t="shared" si="86"/>
        <v>15864220242.149178</v>
      </c>
      <c r="R84" s="107">
        <f t="shared" si="86"/>
        <v>15707044524.73472</v>
      </c>
      <c r="S84" s="107">
        <f t="shared" si="86"/>
        <v>15541607337.718014</v>
      </c>
      <c r="T84" s="107">
        <f t="shared" si="86"/>
        <v>14856991095.768843</v>
      </c>
      <c r="U84" s="107">
        <f t="shared" si="86"/>
        <v>14923124579.204702</v>
      </c>
      <c r="V84" s="107">
        <f t="shared" si="86"/>
        <v>14987535992.676271</v>
      </c>
      <c r="W84" s="107">
        <f t="shared" si="86"/>
        <v>15049440142.158003</v>
      </c>
      <c r="X84" s="107">
        <f t="shared" si="86"/>
        <v>15109700166.65427</v>
      </c>
      <c r="Y84" s="107">
        <f t="shared" si="86"/>
        <v>15167988584.758339</v>
      </c>
      <c r="Z84" s="107">
        <f t="shared" si="86"/>
        <v>15224549400.534525</v>
      </c>
      <c r="AA84" s="107">
        <f t="shared" si="86"/>
        <v>15277619386.672998</v>
      </c>
      <c r="AB84" s="107">
        <f t="shared" si="86"/>
        <v>15327889261.460012</v>
      </c>
      <c r="AC84" s="107">
        <f t="shared" si="86"/>
        <v>15374083960.514494</v>
      </c>
      <c r="AD84" s="107">
        <f t="shared" si="86"/>
        <v>15416970105.070915</v>
      </c>
      <c r="AE84" s="108">
        <f t="shared" si="86"/>
        <v>15456277199.786175</v>
      </c>
    </row>
    <row r="85" spans="1:31" x14ac:dyDescent="0.2">
      <c r="D85" s="81"/>
      <c r="E85" s="12" t="s">
        <v>15</v>
      </c>
      <c r="F85" s="106"/>
      <c r="G85" s="21"/>
      <c r="H85" s="21"/>
      <c r="I85" s="21"/>
      <c r="J85" s="110">
        <f t="shared" ref="J85:AE85" si="87">J74*$B$79</f>
        <v>336295675571.25085</v>
      </c>
      <c r="K85" s="110">
        <f t="shared" si="87"/>
        <v>334451590144.2605</v>
      </c>
      <c r="L85" s="110">
        <f t="shared" si="87"/>
        <v>332633130712.31207</v>
      </c>
      <c r="M85" s="110">
        <f t="shared" si="87"/>
        <v>330674662319.9057</v>
      </c>
      <c r="N85" s="110">
        <f t="shared" si="87"/>
        <v>328617699319.37158</v>
      </c>
      <c r="O85" s="110">
        <f t="shared" si="87"/>
        <v>326481813987.7879</v>
      </c>
      <c r="P85" s="110">
        <f t="shared" si="87"/>
        <v>324157259325.15784</v>
      </c>
      <c r="Q85" s="110">
        <f t="shared" si="87"/>
        <v>321743942134.67932</v>
      </c>
      <c r="R85" s="110">
        <f t="shared" si="87"/>
        <v>319139825204.03442</v>
      </c>
      <c r="S85" s="110">
        <f t="shared" si="87"/>
        <v>316368111746.61816</v>
      </c>
      <c r="T85" s="110">
        <f t="shared" si="87"/>
        <v>335127344906.51385</v>
      </c>
      <c r="U85" s="110">
        <f t="shared" si="87"/>
        <v>335171119162.38184</v>
      </c>
      <c r="V85" s="110">
        <f t="shared" si="87"/>
        <v>335191203151.07397</v>
      </c>
      <c r="W85" s="110">
        <f t="shared" si="87"/>
        <v>335168271617.39447</v>
      </c>
      <c r="X85" s="110">
        <f t="shared" si="87"/>
        <v>335126828494.47998</v>
      </c>
      <c r="Y85" s="110">
        <f t="shared" si="87"/>
        <v>335059747129.68121</v>
      </c>
      <c r="Z85" s="110">
        <f t="shared" si="87"/>
        <v>334975043505.38104</v>
      </c>
      <c r="AA85" s="110">
        <f t="shared" si="87"/>
        <v>334828327292.21735</v>
      </c>
      <c r="AB85" s="110">
        <f t="shared" si="87"/>
        <v>334639808049.23047</v>
      </c>
      <c r="AC85" s="110">
        <f t="shared" si="87"/>
        <v>334378516575.7572</v>
      </c>
      <c r="AD85" s="110">
        <f t="shared" si="87"/>
        <v>334066780393.4848</v>
      </c>
      <c r="AE85" s="111">
        <f t="shared" si="87"/>
        <v>333699955802.82928</v>
      </c>
    </row>
    <row r="86" spans="1:31" x14ac:dyDescent="0.2">
      <c r="A86" s="112" t="s">
        <v>31</v>
      </c>
      <c r="B86">
        <v>18022669000000</v>
      </c>
      <c r="D86" s="82"/>
      <c r="E86" s="56" t="s">
        <v>3</v>
      </c>
      <c r="F86" s="113"/>
      <c r="G86" s="140"/>
      <c r="H86" s="140"/>
      <c r="I86" s="140"/>
      <c r="J86" s="114">
        <f t="shared" ref="J86" si="88">J75*$B$79</f>
        <v>1048764466871.1714</v>
      </c>
      <c r="K86" s="114">
        <f>K75*$B$79*K87</f>
        <v>1045336980295.0846</v>
      </c>
      <c r="L86" s="114">
        <f t="shared" ref="L86:AE86" si="89">L75*$B$79*L87</f>
        <v>1058705701189.1681</v>
      </c>
      <c r="M86" s="114">
        <f t="shared" si="89"/>
        <v>1072300070730.0258</v>
      </c>
      <c r="N86" s="114">
        <f t="shared" si="89"/>
        <v>1086059316653.2919</v>
      </c>
      <c r="O86" s="114">
        <f t="shared" si="89"/>
        <v>1100134743128.3169</v>
      </c>
      <c r="P86" s="114">
        <f t="shared" si="89"/>
        <v>1114421332345.9602</v>
      </c>
      <c r="Q86" s="114">
        <f t="shared" si="89"/>
        <v>1128936722636.4646</v>
      </c>
      <c r="R86" s="114">
        <f t="shared" si="89"/>
        <v>1143632846000.7246</v>
      </c>
      <c r="S86" s="114">
        <f t="shared" si="89"/>
        <v>1158452418449.5208</v>
      </c>
      <c r="T86" s="114">
        <f t="shared" si="89"/>
        <v>1173391661518.032</v>
      </c>
      <c r="U86" s="114">
        <f t="shared" si="89"/>
        <v>1188431786535.5742</v>
      </c>
      <c r="V86" s="114">
        <f t="shared" si="89"/>
        <v>1208772101257.6377</v>
      </c>
      <c r="W86" s="114">
        <f t="shared" si="89"/>
        <v>1229318642625.6631</v>
      </c>
      <c r="X86" s="114">
        <f t="shared" si="89"/>
        <v>1250155677406.1536</v>
      </c>
      <c r="Y86" s="114">
        <f t="shared" si="89"/>
        <v>1271259981856.6914</v>
      </c>
      <c r="Z86" s="114">
        <f t="shared" si="89"/>
        <v>1292661435597.5503</v>
      </c>
      <c r="AA86" s="114">
        <f t="shared" si="89"/>
        <v>1314198485276.3704</v>
      </c>
      <c r="AB86" s="114">
        <f t="shared" si="89"/>
        <v>1335940554921.2007</v>
      </c>
      <c r="AC86" s="114">
        <f t="shared" si="89"/>
        <v>1357766805968.9998</v>
      </c>
      <c r="AD86" s="114">
        <f t="shared" si="89"/>
        <v>1379754365735.4397</v>
      </c>
      <c r="AE86" s="114">
        <f t="shared" si="89"/>
        <v>1401879445349.0034</v>
      </c>
    </row>
    <row r="87" spans="1:31" s="249" customFormat="1" ht="32" customHeight="1" x14ac:dyDescent="0.2">
      <c r="A87" s="247" t="s">
        <v>25</v>
      </c>
      <c r="B87" s="248"/>
      <c r="D87" s="250" t="s">
        <v>122</v>
      </c>
      <c r="E87" s="250"/>
      <c r="F87" s="251"/>
      <c r="G87" s="251"/>
      <c r="H87" s="251"/>
      <c r="I87" s="251"/>
      <c r="J87" s="252">
        <v>1</v>
      </c>
      <c r="K87" s="252">
        <f>J87*(1+K89*0.5)</f>
        <v>1.0102</v>
      </c>
      <c r="L87" s="252">
        <f t="shared" ref="L87:AE87" si="90">K87*(1+L89*0.5)</f>
        <v>1.02095863</v>
      </c>
      <c r="M87" s="252">
        <f t="shared" si="90"/>
        <v>1.0318318394095001</v>
      </c>
      <c r="N87" s="252">
        <f t="shared" si="90"/>
        <v>1.0428208484992112</v>
      </c>
      <c r="O87" s="252">
        <f t="shared" si="90"/>
        <v>1.0539268905357277</v>
      </c>
      <c r="P87" s="252">
        <f t="shared" si="90"/>
        <v>1.0651512119199333</v>
      </c>
      <c r="Q87" s="252">
        <f t="shared" si="90"/>
        <v>1.0764950723268807</v>
      </c>
      <c r="R87" s="252">
        <f t="shared" si="90"/>
        <v>1.0879597448471621</v>
      </c>
      <c r="S87" s="252">
        <f t="shared" si="90"/>
        <v>1.0995465161297844</v>
      </c>
      <c r="T87" s="252">
        <f t="shared" si="90"/>
        <v>1.1112566865265667</v>
      </c>
      <c r="U87" s="252">
        <f t="shared" si="90"/>
        <v>1.1230915702380748</v>
      </c>
      <c r="V87" s="252">
        <f t="shared" si="90"/>
        <v>1.1399379437916459</v>
      </c>
      <c r="W87" s="252">
        <f t="shared" si="90"/>
        <v>1.1570370129485206</v>
      </c>
      <c r="X87" s="252">
        <f t="shared" si="90"/>
        <v>1.1743925681427483</v>
      </c>
      <c r="Y87" s="252">
        <f t="shared" si="90"/>
        <v>1.1920084566648894</v>
      </c>
      <c r="Z87" s="252">
        <f t="shared" si="90"/>
        <v>1.2098885835148627</v>
      </c>
      <c r="AA87" s="252">
        <f t="shared" si="90"/>
        <v>1.2280369122675856</v>
      </c>
      <c r="AB87" s="252">
        <f t="shared" si="90"/>
        <v>1.2464574659515992</v>
      </c>
      <c r="AC87" s="252">
        <f t="shared" si="90"/>
        <v>1.265154327940873</v>
      </c>
      <c r="AD87" s="252">
        <f t="shared" si="90"/>
        <v>1.284131642859986</v>
      </c>
      <c r="AE87" s="252">
        <f t="shared" si="90"/>
        <v>1.3033936175028857</v>
      </c>
    </row>
    <row r="88" spans="1:31" x14ac:dyDescent="0.2">
      <c r="A88" s="109" t="s">
        <v>29</v>
      </c>
      <c r="B88" s="116">
        <f>K86/B86</f>
        <v>5.8001230577728782E-2</v>
      </c>
      <c r="D88" s="117" t="s">
        <v>26</v>
      </c>
      <c r="E88" s="118" t="s">
        <v>33</v>
      </c>
      <c r="F88" s="119"/>
      <c r="G88" s="132">
        <v>18986663494000</v>
      </c>
      <c r="H88" s="132">
        <v>18855061751000</v>
      </c>
      <c r="I88" s="132"/>
      <c r="J88" s="132">
        <v>26021000000000</v>
      </c>
      <c r="K88" s="135">
        <f>J88*(1+K89)</f>
        <v>26551828400000</v>
      </c>
      <c r="L88" s="135">
        <f>K88*(1+L89)</f>
        <v>27117382344920.004</v>
      </c>
      <c r="M88" s="135">
        <f>L88*(1+M89)</f>
        <v>27694982588866.801</v>
      </c>
      <c r="N88" s="135">
        <f t="shared" ref="N88:AE88" si="91">M88*(1+N89)</f>
        <v>28284885718009.668</v>
      </c>
      <c r="O88" s="135">
        <f>N88*(1+O89)</f>
        <v>28887353783803.277</v>
      </c>
      <c r="P88" s="135">
        <f t="shared" si="91"/>
        <v>29502654419398.289</v>
      </c>
      <c r="Q88" s="135">
        <f t="shared" si="91"/>
        <v>30131060958531.477</v>
      </c>
      <c r="R88" s="135">
        <f t="shared" si="91"/>
        <v>30772852556948.199</v>
      </c>
      <c r="S88" s="135">
        <f t="shared" si="91"/>
        <v>31428314316411.199</v>
      </c>
      <c r="T88" s="135">
        <f t="shared" si="91"/>
        <v>32097737411350.762</v>
      </c>
      <c r="U88" s="135">
        <f t="shared" si="91"/>
        <v>32781419218212.535</v>
      </c>
      <c r="V88" s="135">
        <f t="shared" si="91"/>
        <v>33764861794758.91</v>
      </c>
      <c r="W88" s="136">
        <f t="shared" si="91"/>
        <v>34777807648601.68</v>
      </c>
      <c r="X88" s="136">
        <f t="shared" si="91"/>
        <v>35821141878059.734</v>
      </c>
      <c r="Y88" s="136">
        <f t="shared" si="91"/>
        <v>36895776134401.531</v>
      </c>
      <c r="Z88" s="136">
        <f t="shared" si="91"/>
        <v>38002649418433.578</v>
      </c>
      <c r="AA88" s="136">
        <f t="shared" si="91"/>
        <v>39142728900986.586</v>
      </c>
      <c r="AB88" s="136">
        <f t="shared" si="91"/>
        <v>40317010768016.188</v>
      </c>
      <c r="AC88" s="136">
        <f t="shared" si="91"/>
        <v>41526521091056.672</v>
      </c>
      <c r="AD88" s="136">
        <f t="shared" si="91"/>
        <v>42772316723788.375</v>
      </c>
      <c r="AE88" s="137">
        <f t="shared" si="91"/>
        <v>44055486225502.031</v>
      </c>
    </row>
    <row r="89" spans="1:31" x14ac:dyDescent="0.2">
      <c r="A89" s="101" t="s">
        <v>27</v>
      </c>
      <c r="B89" s="115"/>
      <c r="D89" s="120"/>
      <c r="E89" s="121" t="s">
        <v>28</v>
      </c>
      <c r="F89" s="122"/>
      <c r="G89" s="141"/>
      <c r="H89" s="146"/>
      <c r="I89" s="190"/>
      <c r="J89" s="190"/>
      <c r="K89" s="191">
        <v>2.0400000000000001E-2</v>
      </c>
      <c r="L89" s="191">
        <v>2.1299999999999999E-2</v>
      </c>
      <c r="M89" s="191">
        <v>2.1299999999999999E-2</v>
      </c>
      <c r="N89" s="191">
        <v>2.1299999999999999E-2</v>
      </c>
      <c r="O89" s="191">
        <v>2.1299999999999999E-2</v>
      </c>
      <c r="P89" s="191">
        <v>2.1299999999999999E-2</v>
      </c>
      <c r="Q89" s="191">
        <v>2.1299999999999999E-2</v>
      </c>
      <c r="R89" s="191">
        <v>2.1299999999999999E-2</v>
      </c>
      <c r="S89" s="191">
        <v>2.1299999999999999E-2</v>
      </c>
      <c r="T89" s="191">
        <v>2.1299999999999999E-2</v>
      </c>
      <c r="U89" s="191">
        <v>2.1299999999999999E-2</v>
      </c>
      <c r="V89" s="191">
        <v>0.03</v>
      </c>
      <c r="W89" s="14">
        <v>0.03</v>
      </c>
      <c r="X89" s="14">
        <v>0.03</v>
      </c>
      <c r="Y89" s="14">
        <v>0.03</v>
      </c>
      <c r="Z89" s="14">
        <v>0.03</v>
      </c>
      <c r="AA89" s="14">
        <v>0.03</v>
      </c>
      <c r="AB89" s="14">
        <v>0.03</v>
      </c>
      <c r="AC89" s="14">
        <v>0.03</v>
      </c>
      <c r="AD89" s="14">
        <v>0.03</v>
      </c>
      <c r="AE89" s="25">
        <v>0.03</v>
      </c>
    </row>
    <row r="90" spans="1:31" x14ac:dyDescent="0.2">
      <c r="A90" s="109" t="s">
        <v>29</v>
      </c>
      <c r="B90" s="192">
        <v>6.08E-2</v>
      </c>
      <c r="D90" s="123"/>
      <c r="E90" s="124" t="s">
        <v>30</v>
      </c>
      <c r="F90" s="236"/>
      <c r="G90" s="237"/>
      <c r="H90" s="237"/>
      <c r="I90" s="238"/>
      <c r="J90" s="239"/>
      <c r="K90" s="239">
        <f>K86/K88</f>
        <v>3.9369679727784192E-2</v>
      </c>
      <c r="L90" s="239">
        <f>L86/L88</f>
        <v>3.9041589181542047E-2</v>
      </c>
      <c r="M90" s="239">
        <f>M86/M88</f>
        <v>3.8718207071958347E-2</v>
      </c>
      <c r="N90" s="239">
        <f t="shared" ref="N90:AE90" si="92">N86/N88</f>
        <v>3.8397161207611732E-2</v>
      </c>
      <c r="O90" s="239">
        <f t="shared" si="92"/>
        <v>3.8083610958686932E-2</v>
      </c>
      <c r="P90" s="239">
        <f t="shared" si="92"/>
        <v>3.777359543666068E-2</v>
      </c>
      <c r="Q90" s="239">
        <f t="shared" si="92"/>
        <v>3.7467539698989964E-2</v>
      </c>
      <c r="R90" s="239">
        <f t="shared" si="92"/>
        <v>3.7163693027297981E-2</v>
      </c>
      <c r="S90" s="239">
        <f t="shared" si="92"/>
        <v>3.6860151224992727E-2</v>
      </c>
      <c r="T90" s="239">
        <f t="shared" si="92"/>
        <v>3.65568340995613E-2</v>
      </c>
      <c r="U90" s="239">
        <f t="shared" si="92"/>
        <v>3.6253213401917367E-2</v>
      </c>
      <c r="V90" s="239">
        <f t="shared" si="92"/>
        <v>3.5799705285489043E-2</v>
      </c>
      <c r="W90" s="239">
        <f t="shared" si="92"/>
        <v>3.5347790034576568E-2</v>
      </c>
      <c r="X90" s="239">
        <f t="shared" si="92"/>
        <v>3.4899939305727927E-2</v>
      </c>
      <c r="Y90" s="239">
        <f t="shared" si="92"/>
        <v>3.445543406448013E-2</v>
      </c>
      <c r="Z90" s="239">
        <f t="shared" si="92"/>
        <v>3.4015034619416074E-2</v>
      </c>
      <c r="AA90" s="239">
        <f t="shared" si="92"/>
        <v>3.3574523856032074E-2</v>
      </c>
      <c r="AB90" s="239">
        <f t="shared" si="92"/>
        <v>3.3135902922173319E-2</v>
      </c>
      <c r="AC90" s="239">
        <f t="shared" si="92"/>
        <v>3.269637740642363E-2</v>
      </c>
      <c r="AD90" s="239">
        <f t="shared" si="92"/>
        <v>3.2258116263505353E-2</v>
      </c>
      <c r="AE90" s="240">
        <f t="shared" si="92"/>
        <v>3.1820768886157681E-2</v>
      </c>
    </row>
    <row r="91" spans="1:31" ht="32" x14ac:dyDescent="0.2">
      <c r="A91" s="245" t="s">
        <v>119</v>
      </c>
      <c r="B91" s="2">
        <v>5.4</v>
      </c>
      <c r="C91" s="2"/>
      <c r="D91" s="2"/>
      <c r="E91" s="2"/>
      <c r="F91" s="2"/>
      <c r="G91" s="2"/>
      <c r="H91" s="2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1"/>
      <c r="AE91" s="189"/>
    </row>
    <row r="92" spans="1:31" ht="16" x14ac:dyDescent="0.2">
      <c r="A92" s="244" t="s">
        <v>120</v>
      </c>
      <c r="B92" s="246">
        <v>0.55000000000000004</v>
      </c>
      <c r="C92" s="2"/>
      <c r="D92" s="71" t="s">
        <v>36</v>
      </c>
      <c r="E92" s="10" t="s">
        <v>16</v>
      </c>
      <c r="F92" s="67"/>
      <c r="G92" s="67"/>
      <c r="H92" s="67"/>
      <c r="I92" s="67"/>
      <c r="J92" s="46">
        <f t="shared" ref="J92:AE92" si="93">$B$78*J66</f>
        <v>9945747.6395681649</v>
      </c>
      <c r="K92" s="46">
        <f t="shared" si="93"/>
        <v>9912792.0581952371</v>
      </c>
      <c r="L92" s="46">
        <f t="shared" si="93"/>
        <v>9882306.3359819055</v>
      </c>
      <c r="M92" s="46">
        <f t="shared" si="93"/>
        <v>9855826.9424620215</v>
      </c>
      <c r="N92" s="46">
        <f t="shared" si="93"/>
        <v>9829415.5056306999</v>
      </c>
      <c r="O92" s="46">
        <f t="shared" si="93"/>
        <v>9806499.2231223863</v>
      </c>
      <c r="P92" s="46">
        <f t="shared" si="93"/>
        <v>9784864.674753841</v>
      </c>
      <c r="Q92" s="46">
        <f t="shared" si="93"/>
        <v>9765360.2038260624</v>
      </c>
      <c r="R92" s="46">
        <f t="shared" si="93"/>
        <v>9745825.469212288</v>
      </c>
      <c r="S92" s="46">
        <f t="shared" si="93"/>
        <v>9726235.387015434</v>
      </c>
      <c r="T92" s="46">
        <f t="shared" si="93"/>
        <v>10539399.399913013</v>
      </c>
      <c r="U92" s="46">
        <f t="shared" si="93"/>
        <v>10505972.852718381</v>
      </c>
      <c r="V92" s="46">
        <f t="shared" si="93"/>
        <v>10471383.627537133</v>
      </c>
      <c r="W92" s="46">
        <f t="shared" si="93"/>
        <v>10434958.528258024</v>
      </c>
      <c r="X92" s="46">
        <f t="shared" si="93"/>
        <v>10397523.731146622</v>
      </c>
      <c r="Y92" s="46">
        <f t="shared" si="93"/>
        <v>10358820.264491178</v>
      </c>
      <c r="Z92" s="46">
        <f t="shared" si="93"/>
        <v>10319104.713978179</v>
      </c>
      <c r="AA92" s="46">
        <f t="shared" si="93"/>
        <v>10276851.720469631</v>
      </c>
      <c r="AB92" s="46">
        <f t="shared" si="93"/>
        <v>10232735.810061362</v>
      </c>
      <c r="AC92" s="46">
        <f t="shared" si="93"/>
        <v>10185693.539964942</v>
      </c>
      <c r="AD92" s="46">
        <f t="shared" si="93"/>
        <v>10136468.202000663</v>
      </c>
      <c r="AE92" s="47">
        <f t="shared" si="93"/>
        <v>10084886.038432844</v>
      </c>
    </row>
    <row r="93" spans="1:31" ht="32" x14ac:dyDescent="0.2">
      <c r="A93" s="245" t="s">
        <v>121</v>
      </c>
      <c r="B93" s="2">
        <f>B91*B92</f>
        <v>2.9700000000000006</v>
      </c>
      <c r="C93" s="2"/>
      <c r="D93" s="72"/>
      <c r="E93" s="11" t="s">
        <v>12</v>
      </c>
      <c r="F93" s="19"/>
      <c r="G93" s="19"/>
      <c r="H93" s="19"/>
      <c r="I93" s="19"/>
      <c r="J93" s="126">
        <f t="shared" ref="J93:AE93" si="94">$B$78*J67</f>
        <v>3390255.3388908305</v>
      </c>
      <c r="K93" s="126">
        <f t="shared" si="94"/>
        <v>3384090.2581629399</v>
      </c>
      <c r="L93" s="126">
        <f t="shared" si="94"/>
        <v>3379294.1822273401</v>
      </c>
      <c r="M93" s="126">
        <f t="shared" si="94"/>
        <v>3370700.0617870037</v>
      </c>
      <c r="N93" s="126">
        <f t="shared" si="94"/>
        <v>3362588.9077996421</v>
      </c>
      <c r="O93" s="126">
        <f t="shared" si="94"/>
        <v>3352109.6441262686</v>
      </c>
      <c r="P93" s="126">
        <f t="shared" si="94"/>
        <v>3338789.0939778597</v>
      </c>
      <c r="Q93" s="126">
        <f t="shared" si="94"/>
        <v>3324987.966630199</v>
      </c>
      <c r="R93" s="126">
        <f t="shared" si="94"/>
        <v>3308479.1275821854</v>
      </c>
      <c r="S93" s="126">
        <f t="shared" si="94"/>
        <v>3290531.5768069052</v>
      </c>
      <c r="T93" s="126">
        <f t="shared" si="94"/>
        <v>3158826.4255487681</v>
      </c>
      <c r="U93" s="126">
        <f t="shared" si="94"/>
        <v>3162159.0791405956</v>
      </c>
      <c r="V93" s="126">
        <f t="shared" si="94"/>
        <v>3164994.2035443312</v>
      </c>
      <c r="W93" s="126">
        <f t="shared" si="94"/>
        <v>3167148.7183312229</v>
      </c>
      <c r="X93" s="126">
        <f t="shared" si="94"/>
        <v>3168825.549894887</v>
      </c>
      <c r="Y93" s="126">
        <f t="shared" si="94"/>
        <v>3169948.4449076555</v>
      </c>
      <c r="Z93" s="126">
        <f t="shared" si="94"/>
        <v>3170574.4517602031</v>
      </c>
      <c r="AA93" s="126">
        <f t="shared" si="94"/>
        <v>3170295.2236899901</v>
      </c>
      <c r="AB93" s="126">
        <f t="shared" si="94"/>
        <v>3169273.593272279</v>
      </c>
      <c r="AC93" s="126">
        <f t="shared" si="94"/>
        <v>3167217.4495186619</v>
      </c>
      <c r="AD93" s="126">
        <f t="shared" si="94"/>
        <v>3164307.2831829358</v>
      </c>
      <c r="AE93" s="185">
        <f t="shared" si="94"/>
        <v>3160483.5260846368</v>
      </c>
    </row>
    <row r="94" spans="1:31" x14ac:dyDescent="0.2">
      <c r="A94" s="2"/>
      <c r="B94" s="2"/>
      <c r="C94" s="2"/>
      <c r="D94" s="72"/>
      <c r="E94" s="11" t="s">
        <v>13</v>
      </c>
      <c r="F94" s="19"/>
      <c r="G94" s="19"/>
      <c r="H94" s="19"/>
      <c r="I94" s="19"/>
      <c r="J94" s="126">
        <f t="shared" ref="J94:AE94" si="95">$B$78*J68</f>
        <v>3009203.0747907571</v>
      </c>
      <c r="K94" s="126">
        <f t="shared" si="95"/>
        <v>2982126.3811532813</v>
      </c>
      <c r="L94" s="126">
        <f t="shared" si="95"/>
        <v>2954352.3120876965</v>
      </c>
      <c r="M94" s="126">
        <f t="shared" si="95"/>
        <v>2925420.447082012</v>
      </c>
      <c r="N94" s="126">
        <f t="shared" si="95"/>
        <v>2896130.0441839141</v>
      </c>
      <c r="O94" s="126">
        <f t="shared" si="95"/>
        <v>2867576.2608402185</v>
      </c>
      <c r="P94" s="126">
        <f t="shared" si="95"/>
        <v>2833745.6307581454</v>
      </c>
      <c r="Q94" s="126">
        <f t="shared" si="95"/>
        <v>2801485.4423752846</v>
      </c>
      <c r="R94" s="126">
        <f t="shared" si="95"/>
        <v>2767542.0397997824</v>
      </c>
      <c r="S94" s="126">
        <f t="shared" si="95"/>
        <v>2730938.3416277636</v>
      </c>
      <c r="T94" s="126">
        <f t="shared" si="95"/>
        <v>2903098.2276543519</v>
      </c>
      <c r="U94" s="126">
        <f t="shared" si="95"/>
        <v>2904443.824952147</v>
      </c>
      <c r="V94" s="126">
        <f t="shared" si="95"/>
        <v>2905510.5831765458</v>
      </c>
      <c r="W94" s="126">
        <f t="shared" si="95"/>
        <v>2906128.7912082127</v>
      </c>
      <c r="X94" s="126">
        <f t="shared" si="95"/>
        <v>2906501.3022095063</v>
      </c>
      <c r="Y94" s="126">
        <f t="shared" si="95"/>
        <v>2906561.6088896794</v>
      </c>
      <c r="Z94" s="126">
        <f t="shared" si="95"/>
        <v>2906371.7551880595</v>
      </c>
      <c r="AA94" s="126">
        <f t="shared" si="95"/>
        <v>2905546.8714583511</v>
      </c>
      <c r="AB94" s="126">
        <f t="shared" si="95"/>
        <v>2904251.8040015846</v>
      </c>
      <c r="AC94" s="126">
        <f t="shared" si="95"/>
        <v>2902214.7906950489</v>
      </c>
      <c r="AD94" s="126">
        <f t="shared" si="95"/>
        <v>2899617.864910421</v>
      </c>
      <c r="AE94" s="185">
        <f t="shared" si="95"/>
        <v>2896412.7142974511</v>
      </c>
    </row>
    <row r="95" spans="1:31" x14ac:dyDescent="0.2">
      <c r="A95" s="2"/>
      <c r="B95" s="2"/>
      <c r="C95" s="2"/>
      <c r="D95" s="72"/>
      <c r="E95" s="11" t="s">
        <v>17</v>
      </c>
      <c r="F95" s="19"/>
      <c r="G95" s="19"/>
      <c r="H95" s="19"/>
      <c r="I95" s="19"/>
      <c r="J95" s="126">
        <f t="shared" ref="J95:AE95" si="96">$B$78*J69</f>
        <v>1928261.2439605228</v>
      </c>
      <c r="K95" s="126">
        <f t="shared" si="96"/>
        <v>1931213.8357676996</v>
      </c>
      <c r="L95" s="126">
        <f t="shared" si="96"/>
        <v>1935219.7370237317</v>
      </c>
      <c r="M95" s="126">
        <f t="shared" si="96"/>
        <v>1939961.2908269891</v>
      </c>
      <c r="N95" s="126">
        <f t="shared" si="96"/>
        <v>1943505.6603030583</v>
      </c>
      <c r="O95" s="126">
        <f t="shared" si="96"/>
        <v>1946319.8701907585</v>
      </c>
      <c r="P95" s="126">
        <f t="shared" si="96"/>
        <v>1948822.3387309776</v>
      </c>
      <c r="Q95" s="126">
        <f t="shared" si="96"/>
        <v>1950694.0856223616</v>
      </c>
      <c r="R95" s="126">
        <f t="shared" si="96"/>
        <v>1950724.9894679782</v>
      </c>
      <c r="S95" s="126">
        <f t="shared" si="96"/>
        <v>1950515.0254348814</v>
      </c>
      <c r="T95" s="126">
        <f t="shared" si="96"/>
        <v>2020045.8897855007</v>
      </c>
      <c r="U95" s="126">
        <f t="shared" si="96"/>
        <v>2038046.9458899801</v>
      </c>
      <c r="V95" s="126">
        <f t="shared" si="96"/>
        <v>2056447.1385628264</v>
      </c>
      <c r="W95" s="126">
        <f t="shared" si="96"/>
        <v>2075169.3880617025</v>
      </c>
      <c r="X95" s="126">
        <f t="shared" si="96"/>
        <v>2094357.7417169188</v>
      </c>
      <c r="Y95" s="126">
        <f t="shared" si="96"/>
        <v>2113999.1349939685</v>
      </c>
      <c r="Z95" s="126">
        <f t="shared" si="96"/>
        <v>2134158.4316274812</v>
      </c>
      <c r="AA95" s="126">
        <f t="shared" si="96"/>
        <v>2154633.7371034557</v>
      </c>
      <c r="AB95" s="126">
        <f t="shared" si="96"/>
        <v>2175552.6706410749</v>
      </c>
      <c r="AC95" s="126">
        <f t="shared" si="96"/>
        <v>2196781.4949298189</v>
      </c>
      <c r="AD95" s="126">
        <f t="shared" si="96"/>
        <v>2218461.7855025297</v>
      </c>
      <c r="AE95" s="185">
        <f t="shared" si="96"/>
        <v>2240598.3965759589</v>
      </c>
    </row>
    <row r="96" spans="1:31" x14ac:dyDescent="0.2">
      <c r="A96" s="2"/>
      <c r="B96" s="2"/>
      <c r="C96" s="2"/>
      <c r="D96" s="72"/>
      <c r="E96" s="11" t="s">
        <v>18</v>
      </c>
      <c r="F96" s="19"/>
      <c r="G96" s="19"/>
      <c r="H96" s="19"/>
      <c r="I96" s="19"/>
      <c r="J96" s="126">
        <f t="shared" ref="J96:AE96" si="97">$B$78*J70</f>
        <v>1506038.1498874486</v>
      </c>
      <c r="K96" s="126">
        <f t="shared" si="97"/>
        <v>1473617.5042095056</v>
      </c>
      <c r="L96" s="126">
        <f t="shared" si="97"/>
        <v>1438752.6669055317</v>
      </c>
      <c r="M96" s="126">
        <f t="shared" si="97"/>
        <v>1398438.8932532934</v>
      </c>
      <c r="N96" s="126">
        <f t="shared" si="97"/>
        <v>1354716.5701974749</v>
      </c>
      <c r="O96" s="126">
        <f t="shared" si="97"/>
        <v>1306663.7018019333</v>
      </c>
      <c r="P96" s="126">
        <f t="shared" si="97"/>
        <v>1254693.4542232105</v>
      </c>
      <c r="Q96" s="126">
        <f t="shared" si="97"/>
        <v>1197302.3474980593</v>
      </c>
      <c r="R96" s="126">
        <f t="shared" si="97"/>
        <v>1136432.991575449</v>
      </c>
      <c r="S96" s="126">
        <f t="shared" si="97"/>
        <v>1070176.0098629307</v>
      </c>
      <c r="T96" s="126">
        <f t="shared" si="97"/>
        <v>1376520.6888115786</v>
      </c>
      <c r="U96" s="126">
        <f t="shared" si="97"/>
        <v>1383270.0892332732</v>
      </c>
      <c r="V96" s="126">
        <f t="shared" si="97"/>
        <v>1390109.9434277057</v>
      </c>
      <c r="W96" s="126">
        <f t="shared" si="97"/>
        <v>1396973.551821193</v>
      </c>
      <c r="X96" s="126">
        <f t="shared" si="97"/>
        <v>1403958.0853365303</v>
      </c>
      <c r="Y96" s="126">
        <f t="shared" si="97"/>
        <v>1411043.0475993573</v>
      </c>
      <c r="Z96" s="126">
        <f t="shared" si="97"/>
        <v>1418264.9752635036</v>
      </c>
      <c r="AA96" s="126">
        <f t="shared" si="97"/>
        <v>1425463.1577198068</v>
      </c>
      <c r="AB96" s="126">
        <f t="shared" si="97"/>
        <v>1432719.7512495716</v>
      </c>
      <c r="AC96" s="126">
        <f t="shared" si="97"/>
        <v>1439923.9250692152</v>
      </c>
      <c r="AD96" s="126">
        <f t="shared" si="97"/>
        <v>1447166.4049335022</v>
      </c>
      <c r="AE96" s="185">
        <f t="shared" si="97"/>
        <v>1454436.4064250002</v>
      </c>
    </row>
    <row r="97" spans="1:31" x14ac:dyDescent="0.2">
      <c r="A97" s="2"/>
      <c r="B97" s="2"/>
      <c r="C97" s="2"/>
      <c r="D97" s="72"/>
      <c r="E97" s="11" t="s">
        <v>14</v>
      </c>
      <c r="F97" s="19"/>
      <c r="G97" s="19"/>
      <c r="H97" s="19"/>
      <c r="I97" s="19"/>
      <c r="J97" s="126">
        <f t="shared" ref="J97:AE97" si="98">$B$78*J71</f>
        <v>1311533.3600561679</v>
      </c>
      <c r="K97" s="126">
        <f t="shared" si="98"/>
        <v>1297920.7527974127</v>
      </c>
      <c r="L97" s="126">
        <f t="shared" si="98"/>
        <v>1284160.4812899882</v>
      </c>
      <c r="M97" s="126">
        <f t="shared" si="98"/>
        <v>1269665.3545495144</v>
      </c>
      <c r="N97" s="126">
        <f t="shared" si="98"/>
        <v>1255066.1355839723</v>
      </c>
      <c r="O97" s="126">
        <f t="shared" si="98"/>
        <v>1240024.6099223425</v>
      </c>
      <c r="P97" s="126">
        <f t="shared" si="98"/>
        <v>1225069.2282665062</v>
      </c>
      <c r="Q97" s="126">
        <f t="shared" si="98"/>
        <v>1209381.2551847952</v>
      </c>
      <c r="R97" s="126">
        <f t="shared" si="98"/>
        <v>1194085.0303235638</v>
      </c>
      <c r="S97" s="126">
        <f t="shared" si="98"/>
        <v>1178646.3693022262</v>
      </c>
      <c r="T97" s="126">
        <f t="shared" si="98"/>
        <v>1119062.9376808864</v>
      </c>
      <c r="U97" s="126">
        <f t="shared" si="98"/>
        <v>1113191.7212706874</v>
      </c>
      <c r="V97" s="126">
        <f t="shared" si="98"/>
        <v>1107017.9680704493</v>
      </c>
      <c r="W97" s="126">
        <f t="shared" si="98"/>
        <v>1100468.481410285</v>
      </c>
      <c r="X97" s="126">
        <f t="shared" si="98"/>
        <v>1093626.4220277716</v>
      </c>
      <c r="Y97" s="126">
        <f t="shared" si="98"/>
        <v>1086461.8293777707</v>
      </c>
      <c r="Z97" s="126">
        <f t="shared" si="98"/>
        <v>1078998.5294860632</v>
      </c>
      <c r="AA97" s="126">
        <f t="shared" si="98"/>
        <v>1071074.3796928921</v>
      </c>
      <c r="AB97" s="126">
        <f t="shared" si="98"/>
        <v>1062756.8359244347</v>
      </c>
      <c r="AC97" s="126">
        <f t="shared" si="98"/>
        <v>1053932.0300369912</v>
      </c>
      <c r="AD97" s="126">
        <f t="shared" si="98"/>
        <v>1044674.7537243541</v>
      </c>
      <c r="AE97" s="185">
        <f t="shared" si="98"/>
        <v>1034964.1653135122</v>
      </c>
    </row>
    <row r="98" spans="1:31" x14ac:dyDescent="0.2">
      <c r="A98" s="2"/>
      <c r="B98" s="2"/>
      <c r="C98" s="2"/>
      <c r="D98" s="72"/>
      <c r="E98" s="11" t="s">
        <v>19</v>
      </c>
      <c r="F98" s="19"/>
      <c r="G98" s="19"/>
      <c r="H98" s="19"/>
      <c r="I98" s="19"/>
      <c r="J98" s="126">
        <f t="shared" ref="J98:AE98" si="99">$B$78*J72</f>
        <v>1087838.1478927757</v>
      </c>
      <c r="K98" s="126">
        <f t="shared" si="99"/>
        <v>1073367.3248792198</v>
      </c>
      <c r="L98" s="126">
        <f t="shared" si="99"/>
        <v>1058966.8185750099</v>
      </c>
      <c r="M98" s="126">
        <f t="shared" si="99"/>
        <v>1042660.9525077742</v>
      </c>
      <c r="N98" s="126">
        <f t="shared" si="99"/>
        <v>1025413.5633834108</v>
      </c>
      <c r="O98" s="126">
        <f t="shared" si="99"/>
        <v>1007084.0223687289</v>
      </c>
      <c r="P98" s="126">
        <f t="shared" si="99"/>
        <v>987423.74848396238</v>
      </c>
      <c r="Q98" s="126">
        <f t="shared" si="99"/>
        <v>965917.14195729617</v>
      </c>
      <c r="R98" s="126">
        <f t="shared" si="99"/>
        <v>942324.46490460006</v>
      </c>
      <c r="S98" s="126">
        <f t="shared" si="99"/>
        <v>917605.95196263143</v>
      </c>
      <c r="T98" s="126">
        <f t="shared" si="99"/>
        <v>1096276.6852005024</v>
      </c>
      <c r="U98" s="126">
        <f t="shared" si="99"/>
        <v>1104594.9557349496</v>
      </c>
      <c r="V98" s="126">
        <f t="shared" si="99"/>
        <v>1113141.5542964649</v>
      </c>
      <c r="W98" s="126">
        <f t="shared" si="99"/>
        <v>1121873.5476534648</v>
      </c>
      <c r="X98" s="126">
        <f t="shared" si="99"/>
        <v>1130874.2732181675</v>
      </c>
      <c r="Y98" s="126">
        <f t="shared" si="99"/>
        <v>1140137.4095741278</v>
      </c>
      <c r="Z98" s="126">
        <f t="shared" si="99"/>
        <v>1149701.0991985584</v>
      </c>
      <c r="AA98" s="126">
        <f t="shared" si="99"/>
        <v>1159452.1456506099</v>
      </c>
      <c r="AB98" s="126">
        <f t="shared" si="99"/>
        <v>1169464.8953553429</v>
      </c>
      <c r="AC98" s="126">
        <f t="shared" si="99"/>
        <v>1179665.5820507312</v>
      </c>
      <c r="AD98" s="126">
        <f t="shared" si="99"/>
        <v>1190136.7122939299</v>
      </c>
      <c r="AE98" s="185">
        <f t="shared" si="99"/>
        <v>1200883.3806305539</v>
      </c>
    </row>
    <row r="99" spans="1:31" x14ac:dyDescent="0.2">
      <c r="A99" s="2"/>
      <c r="B99" s="2"/>
      <c r="C99" s="2"/>
      <c r="D99" s="72"/>
      <c r="E99" s="11" t="s">
        <v>20</v>
      </c>
      <c r="F99" s="19"/>
      <c r="G99" s="19"/>
      <c r="H99" s="19"/>
      <c r="I99" s="19"/>
      <c r="J99" s="126">
        <f t="shared" ref="J99:AE99" si="100">$B$78*J73</f>
        <v>1145833.5159791925</v>
      </c>
      <c r="K99" s="126">
        <f t="shared" si="100"/>
        <v>1141680.7448888368</v>
      </c>
      <c r="L99" s="126">
        <f t="shared" si="100"/>
        <v>1137632.0762786206</v>
      </c>
      <c r="M99" s="126">
        <f t="shared" si="100"/>
        <v>1132175.7121232697</v>
      </c>
      <c r="N99" s="126">
        <f t="shared" si="100"/>
        <v>1125346.9475947293</v>
      </c>
      <c r="O99" s="126">
        <f t="shared" si="100"/>
        <v>1117765.8072991581</v>
      </c>
      <c r="P99" s="126">
        <f t="shared" si="100"/>
        <v>1109409.0956936788</v>
      </c>
      <c r="Q99" s="126">
        <f t="shared" si="100"/>
        <v>1100306.5780378121</v>
      </c>
      <c r="R99" s="126">
        <f t="shared" si="100"/>
        <v>1089405.2243539132</v>
      </c>
      <c r="S99" s="126">
        <f t="shared" si="100"/>
        <v>1077930.873749342</v>
      </c>
      <c r="T99" s="126">
        <f t="shared" si="100"/>
        <v>1030447.4334698878</v>
      </c>
      <c r="U99" s="126">
        <f t="shared" si="100"/>
        <v>1035034.30289948</v>
      </c>
      <c r="V99" s="126">
        <f t="shared" si="100"/>
        <v>1039501.7334357242</v>
      </c>
      <c r="W99" s="126">
        <f t="shared" si="100"/>
        <v>1043795.2657898463</v>
      </c>
      <c r="X99" s="126">
        <f t="shared" si="100"/>
        <v>1047974.765338762</v>
      </c>
      <c r="Y99" s="126">
        <f t="shared" si="100"/>
        <v>1052017.5187098307</v>
      </c>
      <c r="Z99" s="126">
        <f t="shared" si="100"/>
        <v>1055940.4494752758</v>
      </c>
      <c r="AA99" s="126">
        <f t="shared" si="100"/>
        <v>1059621.2641609793</v>
      </c>
      <c r="AB99" s="126">
        <f t="shared" si="100"/>
        <v>1063107.8694312673</v>
      </c>
      <c r="AC99" s="126">
        <f t="shared" si="100"/>
        <v>1066311.8296930569</v>
      </c>
      <c r="AD99" s="126">
        <f t="shared" si="100"/>
        <v>1069286.3160681729</v>
      </c>
      <c r="AE99" s="185">
        <f t="shared" si="100"/>
        <v>1072012.5676089732</v>
      </c>
    </row>
    <row r="100" spans="1:31" x14ac:dyDescent="0.2">
      <c r="A100" s="2"/>
      <c r="B100" s="2"/>
      <c r="C100" s="2"/>
      <c r="D100" s="72"/>
      <c r="E100" s="143" t="s">
        <v>15</v>
      </c>
      <c r="F100" s="147"/>
      <c r="G100" s="147"/>
      <c r="H100" s="147"/>
      <c r="I100" s="147"/>
      <c r="J100" s="148">
        <f t="shared" ref="J100:AE100" si="101">$B$78*J74</f>
        <v>23324710.471025858</v>
      </c>
      <c r="K100" s="148">
        <f t="shared" si="101"/>
        <v>23196808.860054135</v>
      </c>
      <c r="L100" s="148">
        <f t="shared" si="101"/>
        <v>23070684.61036982</v>
      </c>
      <c r="M100" s="148">
        <f t="shared" si="101"/>
        <v>22934849.654591877</v>
      </c>
      <c r="N100" s="148">
        <f t="shared" si="101"/>
        <v>22792183.334676903</v>
      </c>
      <c r="O100" s="148">
        <f t="shared" si="101"/>
        <v>22644043.139671791</v>
      </c>
      <c r="P100" s="148">
        <f t="shared" si="101"/>
        <v>22482817.264888182</v>
      </c>
      <c r="Q100" s="148">
        <f t="shared" si="101"/>
        <v>22315435.021131869</v>
      </c>
      <c r="R100" s="148">
        <f t="shared" si="101"/>
        <v>22134819.337219756</v>
      </c>
      <c r="S100" s="148">
        <f t="shared" si="101"/>
        <v>21942579.535762116</v>
      </c>
      <c r="T100" s="148">
        <f t="shared" si="101"/>
        <v>23243677.688064493</v>
      </c>
      <c r="U100" s="148">
        <f t="shared" si="101"/>
        <v>23246713.771839492</v>
      </c>
      <c r="V100" s="148">
        <f t="shared" si="101"/>
        <v>23248106.752051182</v>
      </c>
      <c r="W100" s="148">
        <f t="shared" si="101"/>
        <v>23246516.272533949</v>
      </c>
      <c r="X100" s="148">
        <f t="shared" si="101"/>
        <v>23243641.870889165</v>
      </c>
      <c r="Y100" s="148">
        <f t="shared" si="101"/>
        <v>23238989.258543573</v>
      </c>
      <c r="Z100" s="148">
        <f t="shared" si="101"/>
        <v>23233114.405977324</v>
      </c>
      <c r="AA100" s="148">
        <f t="shared" si="101"/>
        <v>23222938.499945715</v>
      </c>
      <c r="AB100" s="148">
        <f t="shared" si="101"/>
        <v>23209863.229936916</v>
      </c>
      <c r="AC100" s="148">
        <f t="shared" si="101"/>
        <v>23191740.641958468</v>
      </c>
      <c r="AD100" s="148">
        <f t="shared" si="101"/>
        <v>23170119.32261651</v>
      </c>
      <c r="AE100" s="186">
        <f t="shared" si="101"/>
        <v>23144677.195368931</v>
      </c>
    </row>
    <row r="101" spans="1:31" x14ac:dyDescent="0.2">
      <c r="D101" s="73"/>
      <c r="E101" s="12" t="s">
        <v>3</v>
      </c>
      <c r="F101" s="48"/>
      <c r="G101" s="48">
        <f>G81-F81</f>
        <v>0</v>
      </c>
      <c r="H101" s="48">
        <f>H81-G81</f>
        <v>0</v>
      </c>
      <c r="I101" s="48"/>
      <c r="J101" s="48">
        <f t="shared" ref="J101:AE101" si="102">$B$78*J75</f>
        <v>72739940.828906327</v>
      </c>
      <c r="K101" s="48">
        <f t="shared" si="102"/>
        <v>71770162.424493954</v>
      </c>
      <c r="L101" s="48">
        <f t="shared" si="102"/>
        <v>71922054.71262832</v>
      </c>
      <c r="M101" s="48">
        <f t="shared" si="102"/>
        <v>72077943.762164712</v>
      </c>
      <c r="N101" s="48">
        <f t="shared" si="102"/>
        <v>72233526.69120045</v>
      </c>
      <c r="O101" s="48">
        <f t="shared" si="102"/>
        <v>72398634.242512599</v>
      </c>
      <c r="P101" s="48">
        <f t="shared" si="102"/>
        <v>72565990.86161007</v>
      </c>
      <c r="Q101" s="48">
        <f t="shared" si="102"/>
        <v>72736522.344054937</v>
      </c>
      <c r="R101" s="48">
        <f t="shared" si="102"/>
        <v>72906923.502686843</v>
      </c>
      <c r="S101" s="48">
        <f t="shared" si="102"/>
        <v>73073443.345348462</v>
      </c>
      <c r="T101" s="48">
        <f t="shared" si="102"/>
        <v>73235826.864962995</v>
      </c>
      <c r="U101" s="48">
        <f t="shared" si="102"/>
        <v>73392903.723113284</v>
      </c>
      <c r="V101" s="48">
        <f t="shared" si="102"/>
        <v>73545854.273042753</v>
      </c>
      <c r="W101" s="48">
        <f t="shared" si="102"/>
        <v>73690617.295303538</v>
      </c>
      <c r="X101" s="48">
        <f t="shared" si="102"/>
        <v>73832195.350807056</v>
      </c>
      <c r="Y101" s="48">
        <f t="shared" si="102"/>
        <v>73969046.134565711</v>
      </c>
      <c r="Z101" s="48">
        <f t="shared" si="102"/>
        <v>74102761.49803777</v>
      </c>
      <c r="AA101" s="48">
        <f t="shared" si="102"/>
        <v>74224028.18775937</v>
      </c>
      <c r="AB101" s="48">
        <f t="shared" si="102"/>
        <v>74336934.788515031</v>
      </c>
      <c r="AC101" s="48">
        <f t="shared" si="102"/>
        <v>74434908.759461209</v>
      </c>
      <c r="AD101" s="48">
        <f t="shared" si="102"/>
        <v>74522464.353371218</v>
      </c>
      <c r="AE101" s="49">
        <f t="shared" si="102"/>
        <v>74598493.466849566</v>
      </c>
    </row>
    <row r="102" spans="1:31" x14ac:dyDescent="0.2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89"/>
    </row>
    <row r="103" spans="1:31" ht="16" x14ac:dyDescent="0.2">
      <c r="A103" s="112" t="s">
        <v>41</v>
      </c>
      <c r="B103" s="195">
        <v>0.8</v>
      </c>
      <c r="D103" s="71" t="s">
        <v>37</v>
      </c>
      <c r="E103" s="10" t="s">
        <v>16</v>
      </c>
      <c r="F103" s="67"/>
      <c r="G103" s="67"/>
      <c r="H103" s="67"/>
      <c r="I103" s="67"/>
      <c r="J103" s="46">
        <f>J92/$B$103</f>
        <v>12432184.549460206</v>
      </c>
      <c r="K103" s="46">
        <f t="shared" ref="K103:AE112" si="103">K92/$B$103</f>
        <v>12390990.072744045</v>
      </c>
      <c r="L103" s="46">
        <f t="shared" si="103"/>
        <v>12352882.919977382</v>
      </c>
      <c r="M103" s="46">
        <f t="shared" si="103"/>
        <v>12319783.678077526</v>
      </c>
      <c r="N103" s="46">
        <f t="shared" si="103"/>
        <v>12286769.382038374</v>
      </c>
      <c r="O103" s="46">
        <f t="shared" si="103"/>
        <v>12258124.028902981</v>
      </c>
      <c r="P103" s="46">
        <f t="shared" si="103"/>
        <v>12231080.8434423</v>
      </c>
      <c r="Q103" s="46">
        <f t="shared" si="103"/>
        <v>12206700.254782578</v>
      </c>
      <c r="R103" s="46">
        <f t="shared" si="103"/>
        <v>12182281.83651536</v>
      </c>
      <c r="S103" s="46">
        <f t="shared" si="103"/>
        <v>12157794.233769292</v>
      </c>
      <c r="T103" s="46">
        <f t="shared" si="103"/>
        <v>13174249.249891266</v>
      </c>
      <c r="U103" s="46">
        <f t="shared" si="103"/>
        <v>13132466.065897975</v>
      </c>
      <c r="V103" s="46">
        <f t="shared" si="103"/>
        <v>13089229.534421416</v>
      </c>
      <c r="W103" s="46">
        <f t="shared" si="103"/>
        <v>13043698.160322528</v>
      </c>
      <c r="X103" s="46">
        <f t="shared" si="103"/>
        <v>12996904.663933277</v>
      </c>
      <c r="Y103" s="46">
        <f t="shared" si="103"/>
        <v>12948525.330613973</v>
      </c>
      <c r="Z103" s="46">
        <f t="shared" si="103"/>
        <v>12898880.892472723</v>
      </c>
      <c r="AA103" s="46">
        <f t="shared" si="103"/>
        <v>12846064.650587039</v>
      </c>
      <c r="AB103" s="46">
        <f t="shared" si="103"/>
        <v>12790919.762576701</v>
      </c>
      <c r="AC103" s="46">
        <f t="shared" si="103"/>
        <v>12732116.924956176</v>
      </c>
      <c r="AD103" s="46">
        <f t="shared" si="103"/>
        <v>12670585.252500828</v>
      </c>
      <c r="AE103" s="47">
        <f t="shared" si="103"/>
        <v>12606107.548041055</v>
      </c>
    </row>
    <row r="104" spans="1:31" x14ac:dyDescent="0.2">
      <c r="D104" s="72"/>
      <c r="E104" s="11" t="s">
        <v>12</v>
      </c>
      <c r="F104" s="19"/>
      <c r="G104" s="19"/>
      <c r="H104" s="19"/>
      <c r="I104" s="19"/>
      <c r="J104" s="126">
        <f t="shared" ref="J104:Y112" si="104">J93/$B$103</f>
        <v>4237819.173613538</v>
      </c>
      <c r="K104" s="126">
        <f t="shared" si="104"/>
        <v>4230112.8227036744</v>
      </c>
      <c r="L104" s="126">
        <f t="shared" si="104"/>
        <v>4224117.7277841745</v>
      </c>
      <c r="M104" s="126">
        <f t="shared" si="104"/>
        <v>4213375.0772337541</v>
      </c>
      <c r="N104" s="126">
        <f t="shared" si="104"/>
        <v>4203236.1347495522</v>
      </c>
      <c r="O104" s="126">
        <f t="shared" si="104"/>
        <v>4190137.0551578356</v>
      </c>
      <c r="P104" s="126">
        <f t="shared" si="104"/>
        <v>4173486.3674723245</v>
      </c>
      <c r="Q104" s="126">
        <f t="shared" si="104"/>
        <v>4156234.9582877485</v>
      </c>
      <c r="R104" s="126">
        <f t="shared" si="104"/>
        <v>4135598.9094777317</v>
      </c>
      <c r="S104" s="126">
        <f t="shared" si="104"/>
        <v>4113164.4710086314</v>
      </c>
      <c r="T104" s="126">
        <f t="shared" si="104"/>
        <v>3948533.0319359601</v>
      </c>
      <c r="U104" s="126">
        <f t="shared" si="104"/>
        <v>3952698.8489257442</v>
      </c>
      <c r="V104" s="126">
        <f t="shared" si="104"/>
        <v>3956242.7544304137</v>
      </c>
      <c r="W104" s="126">
        <f t="shared" si="104"/>
        <v>3958935.8979140283</v>
      </c>
      <c r="X104" s="126">
        <f t="shared" si="104"/>
        <v>3961031.9373686085</v>
      </c>
      <c r="Y104" s="126">
        <f t="shared" si="104"/>
        <v>3962435.556134569</v>
      </c>
      <c r="Z104" s="126">
        <f t="shared" si="103"/>
        <v>3963218.0647002538</v>
      </c>
      <c r="AA104" s="126">
        <f t="shared" si="103"/>
        <v>3962869.0296124876</v>
      </c>
      <c r="AB104" s="126">
        <f t="shared" si="103"/>
        <v>3961591.9915903485</v>
      </c>
      <c r="AC104" s="126">
        <f t="shared" si="103"/>
        <v>3959021.8118983274</v>
      </c>
      <c r="AD104" s="126">
        <f t="shared" si="103"/>
        <v>3955384.1039786697</v>
      </c>
      <c r="AE104" s="185">
        <f t="shared" si="103"/>
        <v>3950604.4076057957</v>
      </c>
    </row>
    <row r="105" spans="1:31" x14ac:dyDescent="0.2">
      <c r="D105" s="72"/>
      <c r="E105" s="11" t="s">
        <v>13</v>
      </c>
      <c r="F105" s="19"/>
      <c r="G105" s="19"/>
      <c r="H105" s="19"/>
      <c r="I105" s="19"/>
      <c r="J105" s="126">
        <f t="shared" si="104"/>
        <v>3761503.8434884464</v>
      </c>
      <c r="K105" s="126">
        <f t="shared" si="103"/>
        <v>3727657.9764416013</v>
      </c>
      <c r="L105" s="126">
        <f t="shared" si="103"/>
        <v>3692940.3901096205</v>
      </c>
      <c r="M105" s="126">
        <f t="shared" si="103"/>
        <v>3656775.5588525147</v>
      </c>
      <c r="N105" s="126">
        <f t="shared" si="103"/>
        <v>3620162.5552298925</v>
      </c>
      <c r="O105" s="126">
        <f t="shared" si="103"/>
        <v>3584470.3260502731</v>
      </c>
      <c r="P105" s="126">
        <f t="shared" si="103"/>
        <v>3542182.0384476813</v>
      </c>
      <c r="Q105" s="126">
        <f t="shared" si="103"/>
        <v>3501856.8029691055</v>
      </c>
      <c r="R105" s="126">
        <f t="shared" si="103"/>
        <v>3459427.5497497278</v>
      </c>
      <c r="S105" s="126">
        <f t="shared" si="103"/>
        <v>3413672.9270347045</v>
      </c>
      <c r="T105" s="126">
        <f t="shared" si="103"/>
        <v>3628872.7845679396</v>
      </c>
      <c r="U105" s="126">
        <f t="shared" si="103"/>
        <v>3630554.7811901835</v>
      </c>
      <c r="V105" s="126">
        <f t="shared" si="103"/>
        <v>3631888.2289706822</v>
      </c>
      <c r="W105" s="126">
        <f t="shared" si="103"/>
        <v>3632660.9890102656</v>
      </c>
      <c r="X105" s="126">
        <f t="shared" si="103"/>
        <v>3633126.6277618827</v>
      </c>
      <c r="Y105" s="126">
        <f t="shared" si="103"/>
        <v>3633202.011112099</v>
      </c>
      <c r="Z105" s="126">
        <f t="shared" si="103"/>
        <v>3632964.6939850743</v>
      </c>
      <c r="AA105" s="126">
        <f t="shared" si="103"/>
        <v>3631933.5893229386</v>
      </c>
      <c r="AB105" s="126">
        <f t="shared" si="103"/>
        <v>3630314.7550019808</v>
      </c>
      <c r="AC105" s="126">
        <f t="shared" si="103"/>
        <v>3627768.4883688111</v>
      </c>
      <c r="AD105" s="126">
        <f t="shared" si="103"/>
        <v>3624522.331138026</v>
      </c>
      <c r="AE105" s="185">
        <f t="shared" si="103"/>
        <v>3620515.8928718138</v>
      </c>
    </row>
    <row r="106" spans="1:31" x14ac:dyDescent="0.2">
      <c r="D106" s="72"/>
      <c r="E106" s="11" t="s">
        <v>17</v>
      </c>
      <c r="F106" s="19"/>
      <c r="G106" s="19"/>
      <c r="H106" s="19"/>
      <c r="I106" s="19"/>
      <c r="J106" s="126">
        <f t="shared" si="104"/>
        <v>2410326.5549506536</v>
      </c>
      <c r="K106" s="126">
        <f t="shared" si="103"/>
        <v>2414017.2947096243</v>
      </c>
      <c r="L106" s="126">
        <f t="shared" si="103"/>
        <v>2419024.6712796646</v>
      </c>
      <c r="M106" s="126">
        <f t="shared" si="103"/>
        <v>2424951.6135337362</v>
      </c>
      <c r="N106" s="126">
        <f t="shared" si="103"/>
        <v>2429382.0753788226</v>
      </c>
      <c r="O106" s="126">
        <f t="shared" si="103"/>
        <v>2432899.8377384478</v>
      </c>
      <c r="P106" s="126">
        <f t="shared" si="103"/>
        <v>2436027.9234137218</v>
      </c>
      <c r="Q106" s="126">
        <f t="shared" si="103"/>
        <v>2438367.6070279521</v>
      </c>
      <c r="R106" s="126">
        <f t="shared" si="103"/>
        <v>2438406.2368349726</v>
      </c>
      <c r="S106" s="126">
        <f t="shared" si="103"/>
        <v>2438143.7817936018</v>
      </c>
      <c r="T106" s="126">
        <f t="shared" si="103"/>
        <v>2525057.3622318758</v>
      </c>
      <c r="U106" s="126">
        <f t="shared" si="103"/>
        <v>2547558.682362475</v>
      </c>
      <c r="V106" s="126">
        <f t="shared" si="103"/>
        <v>2570558.923203533</v>
      </c>
      <c r="W106" s="126">
        <f t="shared" si="103"/>
        <v>2593961.7350771278</v>
      </c>
      <c r="X106" s="126">
        <f t="shared" si="103"/>
        <v>2617947.1771461484</v>
      </c>
      <c r="Y106" s="126">
        <f t="shared" si="103"/>
        <v>2642498.9187424607</v>
      </c>
      <c r="Z106" s="126">
        <f t="shared" si="103"/>
        <v>2667698.0395343513</v>
      </c>
      <c r="AA106" s="126">
        <f t="shared" si="103"/>
        <v>2693292.1713793194</v>
      </c>
      <c r="AB106" s="126">
        <f t="shared" si="103"/>
        <v>2719440.8383013434</v>
      </c>
      <c r="AC106" s="126">
        <f t="shared" si="103"/>
        <v>2745976.8686622735</v>
      </c>
      <c r="AD106" s="126">
        <f t="shared" si="103"/>
        <v>2773077.2318781619</v>
      </c>
      <c r="AE106" s="185">
        <f t="shared" si="103"/>
        <v>2800747.9957199483</v>
      </c>
    </row>
    <row r="107" spans="1:31" x14ac:dyDescent="0.2">
      <c r="D107" s="72"/>
      <c r="E107" s="11" t="s">
        <v>18</v>
      </c>
      <c r="F107" s="19"/>
      <c r="G107" s="19"/>
      <c r="H107" s="19"/>
      <c r="I107" s="19"/>
      <c r="J107" s="126">
        <f t="shared" si="104"/>
        <v>1882547.6873593107</v>
      </c>
      <c r="K107" s="126">
        <f t="shared" si="103"/>
        <v>1842021.880261882</v>
      </c>
      <c r="L107" s="126">
        <f t="shared" si="103"/>
        <v>1798440.8336319146</v>
      </c>
      <c r="M107" s="126">
        <f t="shared" si="103"/>
        <v>1748048.6165666166</v>
      </c>
      <c r="N107" s="126">
        <f t="shared" si="103"/>
        <v>1693395.7127468435</v>
      </c>
      <c r="O107" s="126">
        <f t="shared" si="103"/>
        <v>1633329.6272524167</v>
      </c>
      <c r="P107" s="126">
        <f t="shared" si="103"/>
        <v>1568366.817779013</v>
      </c>
      <c r="Q107" s="126">
        <f t="shared" si="103"/>
        <v>1496627.9343725741</v>
      </c>
      <c r="R107" s="126">
        <f t="shared" si="103"/>
        <v>1420541.2394693112</v>
      </c>
      <c r="S107" s="126">
        <f t="shared" si="103"/>
        <v>1337720.0123286634</v>
      </c>
      <c r="T107" s="126">
        <f t="shared" si="103"/>
        <v>1720650.861014473</v>
      </c>
      <c r="U107" s="126">
        <f t="shared" si="103"/>
        <v>1729087.6115415914</v>
      </c>
      <c r="V107" s="126">
        <f t="shared" si="103"/>
        <v>1737637.429284632</v>
      </c>
      <c r="W107" s="126">
        <f t="shared" si="103"/>
        <v>1746216.9397764911</v>
      </c>
      <c r="X107" s="126">
        <f t="shared" si="103"/>
        <v>1754947.6066706628</v>
      </c>
      <c r="Y107" s="126">
        <f t="shared" si="103"/>
        <v>1763803.8094991965</v>
      </c>
      <c r="Z107" s="126">
        <f t="shared" si="103"/>
        <v>1772831.2190793795</v>
      </c>
      <c r="AA107" s="126">
        <f t="shared" si="103"/>
        <v>1781828.9471497585</v>
      </c>
      <c r="AB107" s="126">
        <f t="shared" si="103"/>
        <v>1790899.6890619644</v>
      </c>
      <c r="AC107" s="126">
        <f t="shared" si="103"/>
        <v>1799904.9063365189</v>
      </c>
      <c r="AD107" s="126">
        <f t="shared" si="103"/>
        <v>1808958.0061668777</v>
      </c>
      <c r="AE107" s="185">
        <f t="shared" si="103"/>
        <v>1818045.5080312502</v>
      </c>
    </row>
    <row r="108" spans="1:31" x14ac:dyDescent="0.2">
      <c r="D108" s="72"/>
      <c r="E108" s="11" t="s">
        <v>14</v>
      </c>
      <c r="F108" s="19"/>
      <c r="G108" s="19"/>
      <c r="H108" s="19"/>
      <c r="I108" s="19"/>
      <c r="J108" s="126">
        <f t="shared" si="104"/>
        <v>1639416.7000702098</v>
      </c>
      <c r="K108" s="126">
        <f t="shared" si="103"/>
        <v>1622400.9409967659</v>
      </c>
      <c r="L108" s="126">
        <f t="shared" si="103"/>
        <v>1605200.601612485</v>
      </c>
      <c r="M108" s="126">
        <f t="shared" si="103"/>
        <v>1587081.6931868929</v>
      </c>
      <c r="N108" s="126">
        <f t="shared" si="103"/>
        <v>1568832.6694799652</v>
      </c>
      <c r="O108" s="126">
        <f t="shared" si="103"/>
        <v>1550030.762402928</v>
      </c>
      <c r="P108" s="126">
        <f t="shared" si="103"/>
        <v>1531336.5353331326</v>
      </c>
      <c r="Q108" s="126">
        <f t="shared" si="103"/>
        <v>1511726.5689809939</v>
      </c>
      <c r="R108" s="126">
        <f t="shared" si="103"/>
        <v>1492606.2879044546</v>
      </c>
      <c r="S108" s="126">
        <f t="shared" si="103"/>
        <v>1473307.9616277828</v>
      </c>
      <c r="T108" s="126">
        <f t="shared" si="103"/>
        <v>1398828.6721011079</v>
      </c>
      <c r="U108" s="126">
        <f t="shared" si="103"/>
        <v>1391489.6515883591</v>
      </c>
      <c r="V108" s="126">
        <f t="shared" si="103"/>
        <v>1383772.4600880616</v>
      </c>
      <c r="W108" s="126">
        <f t="shared" si="103"/>
        <v>1375585.6017628561</v>
      </c>
      <c r="X108" s="126">
        <f t="shared" si="103"/>
        <v>1367033.0275347144</v>
      </c>
      <c r="Y108" s="126">
        <f t="shared" si="103"/>
        <v>1358077.2867222133</v>
      </c>
      <c r="Z108" s="126">
        <f t="shared" si="103"/>
        <v>1348748.1618575789</v>
      </c>
      <c r="AA108" s="126">
        <f t="shared" si="103"/>
        <v>1338842.974616115</v>
      </c>
      <c r="AB108" s="126">
        <f t="shared" si="103"/>
        <v>1328446.0449055433</v>
      </c>
      <c r="AC108" s="126">
        <f t="shared" si="103"/>
        <v>1317415.0375462389</v>
      </c>
      <c r="AD108" s="126">
        <f t="shared" si="103"/>
        <v>1305843.4421554424</v>
      </c>
      <c r="AE108" s="185">
        <f t="shared" si="103"/>
        <v>1293705.2066418901</v>
      </c>
    </row>
    <row r="109" spans="1:31" x14ac:dyDescent="0.2">
      <c r="D109" s="72"/>
      <c r="E109" s="11" t="s">
        <v>19</v>
      </c>
      <c r="F109" s="19"/>
      <c r="G109" s="19"/>
      <c r="H109" s="19"/>
      <c r="I109" s="19"/>
      <c r="J109" s="126">
        <f t="shared" si="104"/>
        <v>1359797.6848659695</v>
      </c>
      <c r="K109" s="126">
        <f t="shared" si="103"/>
        <v>1341709.1560990247</v>
      </c>
      <c r="L109" s="126">
        <f t="shared" si="103"/>
        <v>1323708.5232187624</v>
      </c>
      <c r="M109" s="126">
        <f t="shared" si="103"/>
        <v>1303326.1906347177</v>
      </c>
      <c r="N109" s="126">
        <f t="shared" si="103"/>
        <v>1281766.9542292634</v>
      </c>
      <c r="O109" s="126">
        <f t="shared" si="103"/>
        <v>1258855.0279609109</v>
      </c>
      <c r="P109" s="126">
        <f t="shared" si="103"/>
        <v>1234279.685604953</v>
      </c>
      <c r="Q109" s="126">
        <f t="shared" si="103"/>
        <v>1207396.4274466201</v>
      </c>
      <c r="R109" s="126">
        <f t="shared" si="103"/>
        <v>1177905.58113075</v>
      </c>
      <c r="S109" s="126">
        <f t="shared" si="103"/>
        <v>1147007.4399532892</v>
      </c>
      <c r="T109" s="126">
        <f t="shared" si="103"/>
        <v>1370345.8565006279</v>
      </c>
      <c r="U109" s="126">
        <f t="shared" si="103"/>
        <v>1380743.6946686869</v>
      </c>
      <c r="V109" s="126">
        <f t="shared" si="103"/>
        <v>1391426.9428705811</v>
      </c>
      <c r="W109" s="126">
        <f t="shared" si="103"/>
        <v>1402341.934566831</v>
      </c>
      <c r="X109" s="126">
        <f t="shared" si="103"/>
        <v>1413592.8415227092</v>
      </c>
      <c r="Y109" s="126">
        <f t="shared" si="103"/>
        <v>1425171.7619676597</v>
      </c>
      <c r="Z109" s="126">
        <f t="shared" si="103"/>
        <v>1437126.373998198</v>
      </c>
      <c r="AA109" s="126">
        <f t="shared" si="103"/>
        <v>1449315.1820632622</v>
      </c>
      <c r="AB109" s="126">
        <f t="shared" si="103"/>
        <v>1461831.1191941786</v>
      </c>
      <c r="AC109" s="126">
        <f t="shared" si="103"/>
        <v>1474581.9775634138</v>
      </c>
      <c r="AD109" s="126">
        <f t="shared" si="103"/>
        <v>1487670.8903674122</v>
      </c>
      <c r="AE109" s="185">
        <f t="shared" si="103"/>
        <v>1501104.2257881924</v>
      </c>
    </row>
    <row r="110" spans="1:31" x14ac:dyDescent="0.2">
      <c r="D110" s="72"/>
      <c r="E110" s="11" t="s">
        <v>20</v>
      </c>
      <c r="F110" s="19"/>
      <c r="G110" s="19"/>
      <c r="H110" s="19"/>
      <c r="I110" s="19"/>
      <c r="J110" s="126">
        <f t="shared" si="104"/>
        <v>1432291.8949739905</v>
      </c>
      <c r="K110" s="126">
        <f t="shared" si="103"/>
        <v>1427100.9311110459</v>
      </c>
      <c r="L110" s="126">
        <f t="shared" si="103"/>
        <v>1422040.0953482757</v>
      </c>
      <c r="M110" s="126">
        <f t="shared" si="103"/>
        <v>1415219.640154087</v>
      </c>
      <c r="N110" s="126">
        <f t="shared" si="103"/>
        <v>1406683.6844934116</v>
      </c>
      <c r="O110" s="126">
        <f t="shared" si="103"/>
        <v>1397207.2591239475</v>
      </c>
      <c r="P110" s="126">
        <f t="shared" si="103"/>
        <v>1386761.3696170985</v>
      </c>
      <c r="Q110" s="126">
        <f t="shared" si="103"/>
        <v>1375383.222547265</v>
      </c>
      <c r="R110" s="126">
        <f t="shared" si="103"/>
        <v>1361756.5304423915</v>
      </c>
      <c r="S110" s="126">
        <f t="shared" si="103"/>
        <v>1347413.5921866775</v>
      </c>
      <c r="T110" s="126">
        <f t="shared" si="103"/>
        <v>1288059.2918373598</v>
      </c>
      <c r="U110" s="126">
        <f t="shared" si="103"/>
        <v>1293792.8786243498</v>
      </c>
      <c r="V110" s="126">
        <f t="shared" si="103"/>
        <v>1299377.1667946551</v>
      </c>
      <c r="W110" s="126">
        <f t="shared" si="103"/>
        <v>1304744.0822373079</v>
      </c>
      <c r="X110" s="126">
        <f t="shared" si="103"/>
        <v>1309968.4566734524</v>
      </c>
      <c r="Y110" s="126">
        <f t="shared" si="103"/>
        <v>1315021.8983872882</v>
      </c>
      <c r="Z110" s="126">
        <f t="shared" si="103"/>
        <v>1319925.5618440947</v>
      </c>
      <c r="AA110" s="126">
        <f t="shared" si="103"/>
        <v>1324526.580201224</v>
      </c>
      <c r="AB110" s="126">
        <f t="shared" si="103"/>
        <v>1328884.8367890839</v>
      </c>
      <c r="AC110" s="126">
        <f t="shared" si="103"/>
        <v>1332889.787116321</v>
      </c>
      <c r="AD110" s="126">
        <f t="shared" si="103"/>
        <v>1336607.895085216</v>
      </c>
      <c r="AE110" s="185">
        <f t="shared" si="103"/>
        <v>1340015.7095112165</v>
      </c>
    </row>
    <row r="111" spans="1:31" x14ac:dyDescent="0.2">
      <c r="A111" s="149"/>
      <c r="B111" s="149"/>
      <c r="C111" s="149"/>
      <c r="D111" s="150"/>
      <c r="E111" s="143" t="s">
        <v>15</v>
      </c>
      <c r="F111" s="147"/>
      <c r="G111" s="147"/>
      <c r="H111" s="147"/>
      <c r="I111" s="147"/>
      <c r="J111" s="148">
        <f t="shared" si="104"/>
        <v>29155888.088782322</v>
      </c>
      <c r="K111" s="148">
        <f t="shared" si="103"/>
        <v>28996011.075067669</v>
      </c>
      <c r="L111" s="148">
        <f t="shared" si="103"/>
        <v>28838355.762962274</v>
      </c>
      <c r="M111" s="148">
        <f t="shared" si="103"/>
        <v>28668562.068239845</v>
      </c>
      <c r="N111" s="148">
        <f t="shared" si="103"/>
        <v>28490229.168346126</v>
      </c>
      <c r="O111" s="148">
        <f t="shared" si="103"/>
        <v>28305053.924589738</v>
      </c>
      <c r="P111" s="148">
        <f t="shared" si="103"/>
        <v>28103521.581110228</v>
      </c>
      <c r="Q111" s="148">
        <f t="shared" si="103"/>
        <v>27894293.776414834</v>
      </c>
      <c r="R111" s="148">
        <f t="shared" si="103"/>
        <v>27668524.171524692</v>
      </c>
      <c r="S111" s="148">
        <f t="shared" si="103"/>
        <v>27428224.419702645</v>
      </c>
      <c r="T111" s="148">
        <f t="shared" si="103"/>
        <v>29054597.110080615</v>
      </c>
      <c r="U111" s="148">
        <f t="shared" si="103"/>
        <v>29058392.214799363</v>
      </c>
      <c r="V111" s="148">
        <f t="shared" si="103"/>
        <v>29060133.440063976</v>
      </c>
      <c r="W111" s="148">
        <f t="shared" si="103"/>
        <v>29058145.340667434</v>
      </c>
      <c r="X111" s="148">
        <f t="shared" si="103"/>
        <v>29054552.338611454</v>
      </c>
      <c r="Y111" s="148">
        <f t="shared" si="103"/>
        <v>29048736.573179465</v>
      </c>
      <c r="Z111" s="148">
        <f t="shared" si="103"/>
        <v>29041393.007471655</v>
      </c>
      <c r="AA111" s="148">
        <f t="shared" si="103"/>
        <v>29028673.124932144</v>
      </c>
      <c r="AB111" s="148">
        <f t="shared" si="103"/>
        <v>29012329.037421145</v>
      </c>
      <c r="AC111" s="148">
        <f t="shared" si="103"/>
        <v>28989675.802448083</v>
      </c>
      <c r="AD111" s="148">
        <f t="shared" si="103"/>
        <v>28962649.153270636</v>
      </c>
      <c r="AE111" s="186">
        <f t="shared" si="103"/>
        <v>28930846.494211163</v>
      </c>
    </row>
    <row r="112" spans="1:31" x14ac:dyDescent="0.2">
      <c r="D112" s="73"/>
      <c r="E112" s="12" t="s">
        <v>3</v>
      </c>
      <c r="F112" s="48"/>
      <c r="G112" s="48" t="e">
        <f>#REF!-#REF!</f>
        <v>#REF!</v>
      </c>
      <c r="H112" s="48" t="e">
        <f>#REF!-#REF!</f>
        <v>#REF!</v>
      </c>
      <c r="I112" s="48"/>
      <c r="J112" s="48">
        <f t="shared" si="104"/>
        <v>90924926.036132902</v>
      </c>
      <c r="K112" s="48">
        <f t="shared" si="103"/>
        <v>89712703.030617431</v>
      </c>
      <c r="L112" s="48">
        <f t="shared" si="103"/>
        <v>89902568.390785396</v>
      </c>
      <c r="M112" s="48">
        <f t="shared" si="103"/>
        <v>90097429.70270589</v>
      </c>
      <c r="N112" s="48">
        <f t="shared" si="103"/>
        <v>90291908.364000559</v>
      </c>
      <c r="O112" s="48">
        <f t="shared" si="103"/>
        <v>90498292.803140745</v>
      </c>
      <c r="P112" s="48">
        <f t="shared" si="103"/>
        <v>90707488.577012584</v>
      </c>
      <c r="Q112" s="48">
        <f t="shared" si="103"/>
        <v>90920652.930068672</v>
      </c>
      <c r="R112" s="48">
        <f t="shared" si="103"/>
        <v>91133654.378358543</v>
      </c>
      <c r="S112" s="48">
        <f t="shared" si="103"/>
        <v>91341804.181685567</v>
      </c>
      <c r="T112" s="48">
        <f t="shared" si="103"/>
        <v>91544783.581203744</v>
      </c>
      <c r="U112" s="48">
        <f t="shared" si="103"/>
        <v>91741129.653891593</v>
      </c>
      <c r="V112" s="48">
        <f t="shared" si="103"/>
        <v>91932317.841303438</v>
      </c>
      <c r="W112" s="48">
        <f t="shared" si="103"/>
        <v>92113271.619129419</v>
      </c>
      <c r="X112" s="48">
        <f t="shared" si="103"/>
        <v>92290244.188508809</v>
      </c>
      <c r="Y112" s="48">
        <f t="shared" si="103"/>
        <v>92461307.668207139</v>
      </c>
      <c r="Z112" s="48">
        <f t="shared" si="103"/>
        <v>92628451.872547209</v>
      </c>
      <c r="AA112" s="48">
        <f t="shared" si="103"/>
        <v>92780035.234699205</v>
      </c>
      <c r="AB112" s="48">
        <f t="shared" si="103"/>
        <v>92921168.485643789</v>
      </c>
      <c r="AC112" s="48">
        <f t="shared" si="103"/>
        <v>93043635.9493265</v>
      </c>
      <c r="AD112" s="48">
        <f t="shared" si="103"/>
        <v>93153080.441714019</v>
      </c>
      <c r="AE112" s="49">
        <f t="shared" si="103"/>
        <v>93248116.833561957</v>
      </c>
    </row>
    <row r="113" spans="1:31" hidden="1" outlineLevel="1" x14ac:dyDescent="0.2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89"/>
    </row>
    <row r="114" spans="1:31" ht="16" hidden="1" outlineLevel="1" x14ac:dyDescent="0.2">
      <c r="A114" s="112" t="s">
        <v>43</v>
      </c>
      <c r="B114" s="151">
        <v>120</v>
      </c>
      <c r="D114" s="71" t="s">
        <v>38</v>
      </c>
      <c r="E114" s="10" t="s">
        <v>16</v>
      </c>
      <c r="F114" s="67"/>
      <c r="G114" s="67"/>
      <c r="H114" s="67"/>
      <c r="I114" s="67"/>
      <c r="J114" s="46">
        <f t="shared" ref="J114:AE114" si="105">J66/$B$114</f>
        <v>920.90255921927451</v>
      </c>
      <c r="K114" s="46">
        <f t="shared" si="105"/>
        <v>917.851116499559</v>
      </c>
      <c r="L114" s="46">
        <f t="shared" si="105"/>
        <v>915.02836444276898</v>
      </c>
      <c r="M114" s="46">
        <f t="shared" si="105"/>
        <v>912.57656874648342</v>
      </c>
      <c r="N114" s="46">
        <f t="shared" si="105"/>
        <v>910.13106533617599</v>
      </c>
      <c r="O114" s="46">
        <f t="shared" si="105"/>
        <v>908.00918732614684</v>
      </c>
      <c r="P114" s="46">
        <f t="shared" si="105"/>
        <v>906.00598840313353</v>
      </c>
      <c r="Q114" s="46">
        <f t="shared" si="105"/>
        <v>904.20001887278352</v>
      </c>
      <c r="R114" s="46">
        <f t="shared" si="105"/>
        <v>902.39124714928585</v>
      </c>
      <c r="S114" s="46">
        <f t="shared" si="105"/>
        <v>900.57735064957717</v>
      </c>
      <c r="T114" s="46">
        <f t="shared" si="105"/>
        <v>975.87031480676046</v>
      </c>
      <c r="U114" s="46">
        <f t="shared" si="105"/>
        <v>972.77526414059082</v>
      </c>
      <c r="V114" s="46">
        <f t="shared" si="105"/>
        <v>969.57255810529011</v>
      </c>
      <c r="W114" s="46">
        <f t="shared" si="105"/>
        <v>966.19986372759479</v>
      </c>
      <c r="X114" s="46">
        <f t="shared" si="105"/>
        <v>962.73367880987246</v>
      </c>
      <c r="Y114" s="46">
        <f t="shared" si="105"/>
        <v>959.15002448992379</v>
      </c>
      <c r="Z114" s="46">
        <f t="shared" si="105"/>
        <v>955.47265870168314</v>
      </c>
      <c r="AA114" s="46">
        <f t="shared" si="105"/>
        <v>951.56034448792877</v>
      </c>
      <c r="AB114" s="46">
        <f t="shared" si="105"/>
        <v>947.47553796864463</v>
      </c>
      <c r="AC114" s="46">
        <f t="shared" si="105"/>
        <v>943.1197722189761</v>
      </c>
      <c r="AD114" s="46">
        <f t="shared" si="105"/>
        <v>938.56187055561691</v>
      </c>
      <c r="AE114" s="47">
        <f t="shared" si="105"/>
        <v>933.78574429933747</v>
      </c>
    </row>
    <row r="115" spans="1:31" ht="16" hidden="1" outlineLevel="1" x14ac:dyDescent="0.2">
      <c r="A115" s="112" t="s">
        <v>51</v>
      </c>
      <c r="B115" s="182">
        <v>0.5</v>
      </c>
      <c r="D115" s="72" t="s">
        <v>40</v>
      </c>
      <c r="E115" s="11" t="s">
        <v>12</v>
      </c>
      <c r="F115" s="19"/>
      <c r="G115" s="19"/>
      <c r="H115" s="19"/>
      <c r="I115" s="19"/>
      <c r="J115" s="126">
        <f t="shared" ref="J115:AE115" si="106">J67/$B$114</f>
        <v>313.91253137878061</v>
      </c>
      <c r="K115" s="126">
        <f t="shared" si="106"/>
        <v>313.34169057064258</v>
      </c>
      <c r="L115" s="126">
        <f t="shared" si="106"/>
        <v>312.89760946549444</v>
      </c>
      <c r="M115" s="126">
        <f t="shared" si="106"/>
        <v>312.1018575728707</v>
      </c>
      <c r="N115" s="126">
        <f t="shared" si="106"/>
        <v>311.35082479626311</v>
      </c>
      <c r="O115" s="126">
        <f t="shared" si="106"/>
        <v>310.38052260428412</v>
      </c>
      <c r="P115" s="126">
        <f t="shared" si="106"/>
        <v>309.14713833128332</v>
      </c>
      <c r="Q115" s="126">
        <f t="shared" si="106"/>
        <v>307.86925616946286</v>
      </c>
      <c r="R115" s="126">
        <f t="shared" si="106"/>
        <v>306.34065996131346</v>
      </c>
      <c r="S115" s="126">
        <f t="shared" si="106"/>
        <v>304.67884970434312</v>
      </c>
      <c r="T115" s="126">
        <f t="shared" si="106"/>
        <v>292.48392829155262</v>
      </c>
      <c r="U115" s="126">
        <f t="shared" si="106"/>
        <v>292.79250732783294</v>
      </c>
      <c r="V115" s="126">
        <f t="shared" si="106"/>
        <v>293.05501884669735</v>
      </c>
      <c r="W115" s="126">
        <f t="shared" si="106"/>
        <v>293.25451095659469</v>
      </c>
      <c r="X115" s="126">
        <f t="shared" si="106"/>
        <v>293.40977313841546</v>
      </c>
      <c r="Y115" s="126">
        <f t="shared" si="106"/>
        <v>293.513744898857</v>
      </c>
      <c r="Z115" s="126">
        <f t="shared" si="106"/>
        <v>293.57170849631513</v>
      </c>
      <c r="AA115" s="126">
        <f t="shared" si="106"/>
        <v>293.54585404536942</v>
      </c>
      <c r="AB115" s="126">
        <f t="shared" si="106"/>
        <v>293.45125863632217</v>
      </c>
      <c r="AC115" s="126">
        <f t="shared" si="106"/>
        <v>293.26087495543169</v>
      </c>
      <c r="AD115" s="126">
        <f t="shared" si="106"/>
        <v>292.99141510953109</v>
      </c>
      <c r="AE115" s="185">
        <f t="shared" si="106"/>
        <v>292.63736352635527</v>
      </c>
    </row>
    <row r="116" spans="1:31" hidden="1" outlineLevel="1" x14ac:dyDescent="0.2">
      <c r="A116" s="183" t="s">
        <v>44</v>
      </c>
      <c r="B116" s="184" t="e">
        <f>(SUM(G112:AD112)/(SUM(G123:AD123)*10000))/B115</f>
        <v>#REF!</v>
      </c>
      <c r="D116" s="72"/>
      <c r="E116" s="11" t="s">
        <v>13</v>
      </c>
      <c r="F116" s="19"/>
      <c r="G116" s="19"/>
      <c r="H116" s="19"/>
      <c r="I116" s="19"/>
      <c r="J116" s="126">
        <f t="shared" ref="J116:AE116" si="107">J68/$B$114</f>
        <v>278.62991433247754</v>
      </c>
      <c r="K116" s="126">
        <f t="shared" si="107"/>
        <v>276.12281306974825</v>
      </c>
      <c r="L116" s="126">
        <f t="shared" si="107"/>
        <v>273.55114000812006</v>
      </c>
      <c r="M116" s="126">
        <f t="shared" si="107"/>
        <v>270.87226361870484</v>
      </c>
      <c r="N116" s="126">
        <f t="shared" si="107"/>
        <v>268.16018927628835</v>
      </c>
      <c r="O116" s="126">
        <f t="shared" si="107"/>
        <v>265.51632044816836</v>
      </c>
      <c r="P116" s="126">
        <f t="shared" si="107"/>
        <v>262.38385469982831</v>
      </c>
      <c r="Q116" s="126">
        <f t="shared" si="107"/>
        <v>259.39680021993377</v>
      </c>
      <c r="R116" s="126">
        <f t="shared" si="107"/>
        <v>256.25389257405391</v>
      </c>
      <c r="S116" s="126">
        <f t="shared" si="107"/>
        <v>252.86466126182998</v>
      </c>
      <c r="T116" s="126">
        <f t="shared" si="107"/>
        <v>268.80539144947704</v>
      </c>
      <c r="U116" s="126">
        <f t="shared" si="107"/>
        <v>268.92998379186548</v>
      </c>
      <c r="V116" s="126">
        <f t="shared" si="107"/>
        <v>269.02875770153202</v>
      </c>
      <c r="W116" s="126">
        <f t="shared" si="107"/>
        <v>269.08599918594558</v>
      </c>
      <c r="X116" s="126">
        <f t="shared" si="107"/>
        <v>269.12049094532466</v>
      </c>
      <c r="Y116" s="126">
        <f t="shared" si="107"/>
        <v>269.12607489719255</v>
      </c>
      <c r="Z116" s="126">
        <f t="shared" si="107"/>
        <v>269.10849585074624</v>
      </c>
      <c r="AA116" s="126">
        <f t="shared" si="107"/>
        <v>269.03211772762512</v>
      </c>
      <c r="AB116" s="126">
        <f t="shared" si="107"/>
        <v>268.91220407422077</v>
      </c>
      <c r="AC116" s="126">
        <f t="shared" si="107"/>
        <v>268.72359173102302</v>
      </c>
      <c r="AD116" s="126">
        <f t="shared" si="107"/>
        <v>268.4831356398538</v>
      </c>
      <c r="AE116" s="185">
        <f t="shared" si="107"/>
        <v>268.18636243494916</v>
      </c>
    </row>
    <row r="117" spans="1:31" hidden="1" outlineLevel="1" x14ac:dyDescent="0.2">
      <c r="D117" s="72"/>
      <c r="E117" s="11" t="s">
        <v>17</v>
      </c>
      <c r="F117" s="19"/>
      <c r="G117" s="19"/>
      <c r="H117" s="19"/>
      <c r="I117" s="19"/>
      <c r="J117" s="126">
        <f t="shared" ref="J117:AE117" si="108">J69/$B$114</f>
        <v>178.54270777412248</v>
      </c>
      <c r="K117" s="126">
        <f t="shared" si="108"/>
        <v>178.81609590441664</v>
      </c>
      <c r="L117" s="126">
        <f t="shared" si="108"/>
        <v>179.18701268738258</v>
      </c>
      <c r="M117" s="126">
        <f t="shared" si="108"/>
        <v>179.62604544694344</v>
      </c>
      <c r="N117" s="126">
        <f t="shared" si="108"/>
        <v>179.95422780583874</v>
      </c>
      <c r="O117" s="126">
        <f t="shared" si="108"/>
        <v>180.21480279544059</v>
      </c>
      <c r="P117" s="126">
        <f t="shared" si="108"/>
        <v>180.44651284546089</v>
      </c>
      <c r="Q117" s="126">
        <f t="shared" si="108"/>
        <v>180.61982274281127</v>
      </c>
      <c r="R117" s="126">
        <f t="shared" si="108"/>
        <v>180.622684209998</v>
      </c>
      <c r="S117" s="126">
        <f t="shared" si="108"/>
        <v>180.60324309582236</v>
      </c>
      <c r="T117" s="126">
        <f t="shared" si="108"/>
        <v>187.04128609125007</v>
      </c>
      <c r="U117" s="126">
        <f t="shared" si="108"/>
        <v>188.70805054536854</v>
      </c>
      <c r="V117" s="126">
        <f t="shared" si="108"/>
        <v>190.41177208915059</v>
      </c>
      <c r="W117" s="126">
        <f t="shared" si="108"/>
        <v>192.14531370941688</v>
      </c>
      <c r="X117" s="126">
        <f t="shared" si="108"/>
        <v>193.92201312193691</v>
      </c>
      <c r="Y117" s="126">
        <f t="shared" si="108"/>
        <v>195.74066064758966</v>
      </c>
      <c r="Z117" s="126">
        <f t="shared" si="108"/>
        <v>197.60726218772973</v>
      </c>
      <c r="AA117" s="126">
        <f t="shared" si="108"/>
        <v>199.50312380587553</v>
      </c>
      <c r="AB117" s="126">
        <f t="shared" si="108"/>
        <v>201.44006209639579</v>
      </c>
      <c r="AC117" s="126">
        <f t="shared" si="108"/>
        <v>203.40569397498322</v>
      </c>
      <c r="AD117" s="126">
        <f t="shared" si="108"/>
        <v>205.41312828727126</v>
      </c>
      <c r="AE117" s="185">
        <f t="shared" si="108"/>
        <v>207.46281449777399</v>
      </c>
    </row>
    <row r="118" spans="1:31" hidden="1" outlineLevel="1" x14ac:dyDescent="0.2">
      <c r="D118" s="72"/>
      <c r="E118" s="11" t="s">
        <v>18</v>
      </c>
      <c r="F118" s="19"/>
      <c r="G118" s="19"/>
      <c r="H118" s="19"/>
      <c r="I118" s="19"/>
      <c r="J118" s="126">
        <f t="shared" ref="J118:AE118" si="109">J70/$B$114</f>
        <v>139.44797684143043</v>
      </c>
      <c r="K118" s="126">
        <f t="shared" si="109"/>
        <v>136.44606520458385</v>
      </c>
      <c r="L118" s="126">
        <f t="shared" si="109"/>
        <v>133.21783952828997</v>
      </c>
      <c r="M118" s="126">
        <f t="shared" si="109"/>
        <v>129.48508270863829</v>
      </c>
      <c r="N118" s="126">
        <f t="shared" si="109"/>
        <v>125.43671946272916</v>
      </c>
      <c r="O118" s="126">
        <f t="shared" si="109"/>
        <v>120.98737979647531</v>
      </c>
      <c r="P118" s="126">
        <f t="shared" si="109"/>
        <v>116.17531983548245</v>
      </c>
      <c r="Q118" s="126">
        <f t="shared" si="109"/>
        <v>110.86132847204252</v>
      </c>
      <c r="R118" s="126">
        <f t="shared" si="109"/>
        <v>105.22527699772675</v>
      </c>
      <c r="S118" s="126">
        <f t="shared" si="109"/>
        <v>99.090371283604711</v>
      </c>
      <c r="T118" s="126">
        <f t="shared" si="109"/>
        <v>127.45561933440543</v>
      </c>
      <c r="U118" s="126">
        <f t="shared" si="109"/>
        <v>128.08056381789567</v>
      </c>
      <c r="V118" s="126">
        <f t="shared" si="109"/>
        <v>128.71388365071348</v>
      </c>
      <c r="W118" s="126">
        <f t="shared" si="109"/>
        <v>129.34940294640677</v>
      </c>
      <c r="X118" s="126">
        <f t="shared" si="109"/>
        <v>129.99611901264171</v>
      </c>
      <c r="Y118" s="126">
        <f t="shared" si="109"/>
        <v>130.65213403697754</v>
      </c>
      <c r="Z118" s="126">
        <f t="shared" si="109"/>
        <v>131.32083104291698</v>
      </c>
      <c r="AA118" s="126">
        <f t="shared" si="109"/>
        <v>131.98732941850065</v>
      </c>
      <c r="AB118" s="126">
        <f t="shared" si="109"/>
        <v>132.65923622681217</v>
      </c>
      <c r="AC118" s="126">
        <f t="shared" si="109"/>
        <v>133.32628935826065</v>
      </c>
      <c r="AD118" s="126">
        <f t="shared" si="109"/>
        <v>133.99688934569465</v>
      </c>
      <c r="AE118" s="185">
        <f t="shared" si="109"/>
        <v>134.67003763194447</v>
      </c>
    </row>
    <row r="119" spans="1:31" hidden="1" outlineLevel="1" x14ac:dyDescent="0.2">
      <c r="D119" s="72"/>
      <c r="E119" s="11" t="s">
        <v>14</v>
      </c>
      <c r="F119" s="19"/>
      <c r="G119" s="19"/>
      <c r="H119" s="19"/>
      <c r="I119" s="19"/>
      <c r="J119" s="126">
        <f t="shared" ref="J119:AE119" si="110">J71/$B$114</f>
        <v>121.43827407927481</v>
      </c>
      <c r="K119" s="126">
        <f t="shared" si="110"/>
        <v>120.17784748124191</v>
      </c>
      <c r="L119" s="126">
        <f t="shared" si="110"/>
        <v>118.9037482675915</v>
      </c>
      <c r="M119" s="126">
        <f t="shared" si="110"/>
        <v>117.56160690273282</v>
      </c>
      <c r="N119" s="126">
        <f t="shared" si="110"/>
        <v>116.20982736888632</v>
      </c>
      <c r="O119" s="126">
        <f t="shared" si="110"/>
        <v>114.81709351132801</v>
      </c>
      <c r="P119" s="126">
        <f t="shared" si="110"/>
        <v>113.43233595060244</v>
      </c>
      <c r="Q119" s="126">
        <f t="shared" si="110"/>
        <v>111.979745850444</v>
      </c>
      <c r="R119" s="126">
        <f t="shared" si="110"/>
        <v>110.56342873366333</v>
      </c>
      <c r="S119" s="126">
        <f t="shared" si="110"/>
        <v>109.13392308353947</v>
      </c>
      <c r="T119" s="126">
        <f t="shared" si="110"/>
        <v>103.61693867415616</v>
      </c>
      <c r="U119" s="126">
        <f t="shared" si="110"/>
        <v>103.07330752506365</v>
      </c>
      <c r="V119" s="126">
        <f t="shared" si="110"/>
        <v>102.50166371022678</v>
      </c>
      <c r="W119" s="126">
        <f t="shared" si="110"/>
        <v>101.89522976021158</v>
      </c>
      <c r="X119" s="126">
        <f t="shared" si="110"/>
        <v>101.26170574331218</v>
      </c>
      <c r="Y119" s="126">
        <f t="shared" si="110"/>
        <v>100.59831753497876</v>
      </c>
      <c r="Z119" s="126">
        <f t="shared" si="110"/>
        <v>99.907271248709549</v>
      </c>
      <c r="AA119" s="126">
        <f t="shared" si="110"/>
        <v>99.173553675267797</v>
      </c>
      <c r="AB119" s="126">
        <f t="shared" si="110"/>
        <v>98.403410733743939</v>
      </c>
      <c r="AC119" s="126">
        <f t="shared" si="110"/>
        <v>97.586299077499191</v>
      </c>
      <c r="AD119" s="126">
        <f t="shared" si="110"/>
        <v>96.729143863366119</v>
      </c>
      <c r="AE119" s="185">
        <f t="shared" si="110"/>
        <v>95.830015306806686</v>
      </c>
    </row>
    <row r="120" spans="1:31" hidden="1" outlineLevel="1" x14ac:dyDescent="0.2">
      <c r="D120" s="72"/>
      <c r="E120" s="11" t="s">
        <v>19</v>
      </c>
      <c r="F120" s="19"/>
      <c r="G120" s="19"/>
      <c r="H120" s="19"/>
      <c r="I120" s="19"/>
      <c r="J120" s="126">
        <f t="shared" ref="J120:AE120" si="111">J72/$B$114</f>
        <v>100.72575443451628</v>
      </c>
      <c r="K120" s="126">
        <f t="shared" si="111"/>
        <v>99.385863414742573</v>
      </c>
      <c r="L120" s="126">
        <f t="shared" si="111"/>
        <v>98.052483201389805</v>
      </c>
      <c r="M120" s="126">
        <f t="shared" si="111"/>
        <v>96.542680787756865</v>
      </c>
      <c r="N120" s="126">
        <f t="shared" si="111"/>
        <v>94.945700313278778</v>
      </c>
      <c r="O120" s="126">
        <f t="shared" si="111"/>
        <v>93.248520589697122</v>
      </c>
      <c r="P120" s="126">
        <f t="shared" si="111"/>
        <v>91.428124859626152</v>
      </c>
      <c r="Q120" s="126">
        <f t="shared" si="111"/>
        <v>89.436772403453361</v>
      </c>
      <c r="R120" s="126">
        <f t="shared" si="111"/>
        <v>87.252265268944456</v>
      </c>
      <c r="S120" s="126">
        <f t="shared" si="111"/>
        <v>84.963514070614025</v>
      </c>
      <c r="T120" s="126">
        <f t="shared" si="111"/>
        <v>101.50710048152798</v>
      </c>
      <c r="U120" s="126">
        <f t="shared" si="111"/>
        <v>102.27731071619904</v>
      </c>
      <c r="V120" s="126">
        <f t="shared" si="111"/>
        <v>103.06866243485787</v>
      </c>
      <c r="W120" s="126">
        <f t="shared" si="111"/>
        <v>103.87718033828378</v>
      </c>
      <c r="X120" s="126">
        <f t="shared" si="111"/>
        <v>104.71058085353403</v>
      </c>
      <c r="Y120" s="126">
        <f t="shared" si="111"/>
        <v>105.56827866427108</v>
      </c>
      <c r="Z120" s="126">
        <f t="shared" si="111"/>
        <v>106.45380548134798</v>
      </c>
      <c r="AA120" s="126">
        <f t="shared" si="111"/>
        <v>107.35668015283424</v>
      </c>
      <c r="AB120" s="126">
        <f t="shared" si="111"/>
        <v>108.28378660697619</v>
      </c>
      <c r="AC120" s="126">
        <f t="shared" si="111"/>
        <v>109.22829463432696</v>
      </c>
      <c r="AD120" s="126">
        <f t="shared" si="111"/>
        <v>110.19784373091943</v>
      </c>
      <c r="AE120" s="185">
        <f t="shared" si="111"/>
        <v>111.19290561394018</v>
      </c>
    </row>
    <row r="121" spans="1:31" hidden="1" outlineLevel="1" x14ac:dyDescent="0.2">
      <c r="D121" s="72"/>
      <c r="E121" s="11" t="s">
        <v>20</v>
      </c>
      <c r="F121" s="19"/>
      <c r="G121" s="19"/>
      <c r="H121" s="19"/>
      <c r="I121" s="19"/>
      <c r="J121" s="126">
        <f t="shared" ref="J121:AE121" si="112">J73/$B$114</f>
        <v>106.0956959239993</v>
      </c>
      <c r="K121" s="126">
        <f t="shared" si="112"/>
        <v>105.71118008229971</v>
      </c>
      <c r="L121" s="126">
        <f t="shared" si="112"/>
        <v>105.33630335913155</v>
      </c>
      <c r="M121" s="126">
        <f t="shared" si="112"/>
        <v>104.8310844558583</v>
      </c>
      <c r="N121" s="126">
        <f t="shared" si="112"/>
        <v>104.19879144395642</v>
      </c>
      <c r="O121" s="126">
        <f t="shared" si="112"/>
        <v>103.4968340091813</v>
      </c>
      <c r="P121" s="126">
        <f t="shared" si="112"/>
        <v>102.72306441608137</v>
      </c>
      <c r="Q121" s="126">
        <f t="shared" si="112"/>
        <v>101.88023870720484</v>
      </c>
      <c r="R121" s="126">
        <f t="shared" si="112"/>
        <v>100.87085410684381</v>
      </c>
      <c r="S121" s="126">
        <f t="shared" si="112"/>
        <v>99.808414236050183</v>
      </c>
      <c r="T121" s="126">
        <f t="shared" si="112"/>
        <v>95.411799395359992</v>
      </c>
      <c r="U121" s="126">
        <f t="shared" si="112"/>
        <v>95.836509527729632</v>
      </c>
      <c r="V121" s="126">
        <f t="shared" si="112"/>
        <v>96.250160503307796</v>
      </c>
      <c r="W121" s="126">
        <f t="shared" si="112"/>
        <v>96.647709795356135</v>
      </c>
      <c r="X121" s="126">
        <f t="shared" si="112"/>
        <v>97.034700494329812</v>
      </c>
      <c r="Y121" s="126">
        <f t="shared" si="112"/>
        <v>97.409029510169518</v>
      </c>
      <c r="Z121" s="126">
        <f t="shared" si="112"/>
        <v>97.77226384030331</v>
      </c>
      <c r="AA121" s="126">
        <f t="shared" si="112"/>
        <v>98.113080014905492</v>
      </c>
      <c r="AB121" s="126">
        <f t="shared" si="112"/>
        <v>98.435913836228465</v>
      </c>
      <c r="AC121" s="126">
        <f t="shared" si="112"/>
        <v>98.732576823431188</v>
      </c>
      <c r="AD121" s="126">
        <f t="shared" si="112"/>
        <v>99.007992228534519</v>
      </c>
      <c r="AE121" s="185">
        <f t="shared" si="112"/>
        <v>99.260422926756775</v>
      </c>
    </row>
    <row r="122" spans="1:31" s="149" customFormat="1" hidden="1" outlineLevel="1" x14ac:dyDescent="0.2">
      <c r="D122" s="150"/>
      <c r="E122" s="143" t="s">
        <v>15</v>
      </c>
      <c r="F122" s="147"/>
      <c r="G122" s="147"/>
      <c r="H122" s="147"/>
      <c r="I122" s="147"/>
      <c r="J122" s="148">
        <f t="shared" ref="J122:AE122" si="113">J74/$B$114</f>
        <v>2159.6954139838758</v>
      </c>
      <c r="K122" s="148">
        <f t="shared" si="113"/>
        <v>2147.8526722272345</v>
      </c>
      <c r="L122" s="148">
        <f t="shared" si="113"/>
        <v>2136.1745009601686</v>
      </c>
      <c r="M122" s="148">
        <f t="shared" si="113"/>
        <v>2123.5971902399888</v>
      </c>
      <c r="N122" s="148">
        <f t="shared" si="113"/>
        <v>2110.3873458034168</v>
      </c>
      <c r="O122" s="148">
        <f t="shared" si="113"/>
        <v>2096.6706610807214</v>
      </c>
      <c r="P122" s="148">
        <f t="shared" si="113"/>
        <v>2081.7423393414983</v>
      </c>
      <c r="Q122" s="148">
        <f t="shared" si="113"/>
        <v>2066.2439834381362</v>
      </c>
      <c r="R122" s="148">
        <f t="shared" si="113"/>
        <v>2049.520309001829</v>
      </c>
      <c r="S122" s="148">
        <f t="shared" si="113"/>
        <v>2031.7203273853811</v>
      </c>
      <c r="T122" s="148">
        <f t="shared" si="113"/>
        <v>2152.1923785244899</v>
      </c>
      <c r="U122" s="148">
        <f t="shared" si="113"/>
        <v>2152.4734973925456</v>
      </c>
      <c r="V122" s="148">
        <f t="shared" si="113"/>
        <v>2152.6024770417762</v>
      </c>
      <c r="W122" s="148">
        <f t="shared" si="113"/>
        <v>2152.4552104198101</v>
      </c>
      <c r="X122" s="148">
        <f t="shared" si="113"/>
        <v>2152.189062119367</v>
      </c>
      <c r="Y122" s="148">
        <f t="shared" si="113"/>
        <v>2151.7582646799606</v>
      </c>
      <c r="Z122" s="148">
        <f t="shared" si="113"/>
        <v>2151.2142968497524</v>
      </c>
      <c r="AA122" s="148">
        <f t="shared" si="113"/>
        <v>2150.272083328307</v>
      </c>
      <c r="AB122" s="148">
        <f t="shared" si="113"/>
        <v>2149.061410179344</v>
      </c>
      <c r="AC122" s="148">
        <f t="shared" si="113"/>
        <v>2147.383392773932</v>
      </c>
      <c r="AD122" s="148">
        <f t="shared" si="113"/>
        <v>2145.3814187607877</v>
      </c>
      <c r="AE122" s="186">
        <f t="shared" si="113"/>
        <v>2143.0256662378642</v>
      </c>
    </row>
    <row r="123" spans="1:31" hidden="1" outlineLevel="1" x14ac:dyDescent="0.2">
      <c r="D123" s="73"/>
      <c r="E123" s="12" t="s">
        <v>3</v>
      </c>
      <c r="F123" s="48"/>
      <c r="G123" s="48" t="e">
        <f>G112-F112</f>
        <v>#REF!</v>
      </c>
      <c r="H123" s="48" t="e">
        <f>H112-G112</f>
        <v>#REF!</v>
      </c>
      <c r="I123" s="48"/>
      <c r="J123" s="48">
        <f t="shared" ref="J123:AE123" si="114">J75/$B$114</f>
        <v>6735.179706380216</v>
      </c>
      <c r="K123" s="48">
        <f t="shared" si="114"/>
        <v>6645.3854096753657</v>
      </c>
      <c r="L123" s="48">
        <f t="shared" si="114"/>
        <v>6659.4495104285479</v>
      </c>
      <c r="M123" s="48">
        <f t="shared" si="114"/>
        <v>6673.8836816819176</v>
      </c>
      <c r="N123" s="48">
        <f t="shared" si="114"/>
        <v>6688.2895084444863</v>
      </c>
      <c r="O123" s="48">
        <f t="shared" si="114"/>
        <v>6703.5772446770916</v>
      </c>
      <c r="P123" s="48">
        <f t="shared" si="114"/>
        <v>6719.0732279268577</v>
      </c>
      <c r="Q123" s="48">
        <f t="shared" si="114"/>
        <v>6734.8631800050871</v>
      </c>
      <c r="R123" s="48">
        <f t="shared" si="114"/>
        <v>6750.6410650635962</v>
      </c>
      <c r="S123" s="48">
        <f t="shared" si="114"/>
        <v>6766.0595690137461</v>
      </c>
      <c r="T123" s="48">
        <f t="shared" si="114"/>
        <v>6781.0950800891651</v>
      </c>
      <c r="U123" s="48">
        <f t="shared" si="114"/>
        <v>6795.6392336215995</v>
      </c>
      <c r="V123" s="48">
        <f t="shared" si="114"/>
        <v>6809.8013215780329</v>
      </c>
      <c r="W123" s="48">
        <f t="shared" si="114"/>
        <v>6823.2053051206985</v>
      </c>
      <c r="X123" s="48">
        <f t="shared" si="114"/>
        <v>6836.3143843339867</v>
      </c>
      <c r="Y123" s="48">
        <f t="shared" si="114"/>
        <v>6848.9857532005281</v>
      </c>
      <c r="Z123" s="48">
        <f t="shared" si="114"/>
        <v>6861.3668053738675</v>
      </c>
      <c r="AA123" s="48">
        <f t="shared" si="114"/>
        <v>6872.5952025703118</v>
      </c>
      <c r="AB123" s="48">
        <f t="shared" si="114"/>
        <v>6883.0495174550952</v>
      </c>
      <c r="AC123" s="48">
        <f t="shared" si="114"/>
        <v>6892.121181431593</v>
      </c>
      <c r="AD123" s="48">
        <f t="shared" si="114"/>
        <v>6900.2281808677053</v>
      </c>
      <c r="AE123" s="49">
        <f t="shared" si="114"/>
        <v>6907.2679135971821</v>
      </c>
    </row>
    <row r="124" spans="1:31" collapsed="1" x14ac:dyDescent="0.2">
      <c r="AE124" s="188"/>
    </row>
    <row r="125" spans="1:31" ht="16" x14ac:dyDescent="0.2">
      <c r="A125" s="112" t="s">
        <v>42</v>
      </c>
      <c r="B125">
        <f>90/161.2</f>
        <v>0.55831265508684869</v>
      </c>
      <c r="D125" s="71" t="s">
        <v>50</v>
      </c>
      <c r="E125" s="10" t="s">
        <v>16</v>
      </c>
      <c r="F125" s="67"/>
      <c r="G125" s="67"/>
      <c r="H125" s="67"/>
      <c r="I125" s="67"/>
      <c r="J125" s="46">
        <f t="shared" ref="J125:AE125" si="115">J103/($B$125*10000)</f>
        <v>2226.7423881922059</v>
      </c>
      <c r="K125" s="46">
        <f t="shared" si="115"/>
        <v>2219.3639996959332</v>
      </c>
      <c r="L125" s="46">
        <f t="shared" si="115"/>
        <v>2212.5385852226154</v>
      </c>
      <c r="M125" s="46">
        <f t="shared" si="115"/>
        <v>2206.610143228997</v>
      </c>
      <c r="N125" s="46">
        <f t="shared" si="115"/>
        <v>2200.6969159828732</v>
      </c>
      <c r="O125" s="46">
        <f t="shared" si="115"/>
        <v>2195.5662149546229</v>
      </c>
      <c r="P125" s="46">
        <f t="shared" si="115"/>
        <v>2190.7224799587766</v>
      </c>
      <c r="Q125" s="46">
        <f t="shared" si="115"/>
        <v>2186.3556456343904</v>
      </c>
      <c r="R125" s="46">
        <f t="shared" si="115"/>
        <v>2181.9820356069731</v>
      </c>
      <c r="S125" s="46">
        <f t="shared" si="115"/>
        <v>2177.5960338706777</v>
      </c>
      <c r="T125" s="46">
        <f t="shared" si="115"/>
        <v>2359.6544212027466</v>
      </c>
      <c r="U125" s="46">
        <f t="shared" si="115"/>
        <v>2352.1705886919485</v>
      </c>
      <c r="V125" s="46">
        <f t="shared" si="115"/>
        <v>2344.4264454985914</v>
      </c>
      <c r="W125" s="46">
        <f t="shared" si="115"/>
        <v>2336.2712704933238</v>
      </c>
      <c r="X125" s="46">
        <f t="shared" si="115"/>
        <v>2327.8900353622712</v>
      </c>
      <c r="Y125" s="46">
        <f t="shared" si="115"/>
        <v>2319.2247592166359</v>
      </c>
      <c r="Z125" s="46">
        <f t="shared" si="115"/>
        <v>2310.3328887406701</v>
      </c>
      <c r="AA125" s="46">
        <f t="shared" si="115"/>
        <v>2300.8729129718117</v>
      </c>
      <c r="AB125" s="46">
        <f t="shared" si="115"/>
        <v>2290.9958508081822</v>
      </c>
      <c r="AC125" s="46">
        <f t="shared" si="115"/>
        <v>2280.4636092254841</v>
      </c>
      <c r="AD125" s="46">
        <f t="shared" si="115"/>
        <v>2269.4426030034815</v>
      </c>
      <c r="AE125" s="47">
        <f t="shared" si="115"/>
        <v>2257.8939297157976</v>
      </c>
    </row>
    <row r="126" spans="1:31" ht="16" x14ac:dyDescent="0.2">
      <c r="D126" s="72" t="s">
        <v>39</v>
      </c>
      <c r="E126" s="11" t="s">
        <v>12</v>
      </c>
      <c r="F126" s="19"/>
      <c r="G126" s="19"/>
      <c r="H126" s="19"/>
      <c r="I126" s="19"/>
      <c r="J126" s="126">
        <f t="shared" ref="J126:AE126" si="116">J104/($B$125*10000)</f>
        <v>759.04050087389146</v>
      </c>
      <c r="K126" s="126">
        <f t="shared" si="116"/>
        <v>757.66020779981363</v>
      </c>
      <c r="L126" s="126">
        <f t="shared" si="116"/>
        <v>756.58641968756547</v>
      </c>
      <c r="M126" s="126">
        <f t="shared" si="116"/>
        <v>754.66229161120123</v>
      </c>
      <c r="N126" s="126">
        <f t="shared" si="116"/>
        <v>752.84629435736429</v>
      </c>
      <c r="O126" s="126">
        <f t="shared" si="116"/>
        <v>750.500103657159</v>
      </c>
      <c r="P126" s="126">
        <f t="shared" si="116"/>
        <v>747.51778048504298</v>
      </c>
      <c r="Q126" s="126">
        <f t="shared" si="116"/>
        <v>744.42786141776116</v>
      </c>
      <c r="R126" s="126">
        <f t="shared" si="116"/>
        <v>740.73171578645588</v>
      </c>
      <c r="S126" s="126">
        <f t="shared" si="116"/>
        <v>736.71345858510153</v>
      </c>
      <c r="T126" s="126">
        <f t="shared" si="116"/>
        <v>707.22613860897411</v>
      </c>
      <c r="U126" s="126">
        <f t="shared" si="116"/>
        <v>707.97228271869994</v>
      </c>
      <c r="V126" s="126">
        <f t="shared" si="116"/>
        <v>708.6070355713141</v>
      </c>
      <c r="W126" s="126">
        <f t="shared" si="116"/>
        <v>709.08940749304588</v>
      </c>
      <c r="X126" s="126">
        <f t="shared" si="116"/>
        <v>709.46483144868853</v>
      </c>
      <c r="Y126" s="126">
        <f t="shared" si="116"/>
        <v>709.71623516543616</v>
      </c>
      <c r="Z126" s="126">
        <f t="shared" si="116"/>
        <v>709.85639114408991</v>
      </c>
      <c r="AA126" s="126">
        <f t="shared" si="116"/>
        <v>709.79387508170328</v>
      </c>
      <c r="AB126" s="126">
        <f t="shared" si="116"/>
        <v>709.56514338262684</v>
      </c>
      <c r="AC126" s="126">
        <f t="shared" si="116"/>
        <v>709.10479564223374</v>
      </c>
      <c r="AD126" s="126">
        <f t="shared" si="116"/>
        <v>708.45324173484619</v>
      </c>
      <c r="AE126" s="185">
        <f t="shared" si="116"/>
        <v>707.59714500672692</v>
      </c>
    </row>
    <row r="127" spans="1:31" x14ac:dyDescent="0.2">
      <c r="A127" s="181"/>
      <c r="B127" s="181"/>
      <c r="D127" s="72"/>
      <c r="E127" s="11" t="s">
        <v>13</v>
      </c>
      <c r="F127" s="19"/>
      <c r="G127" s="19"/>
      <c r="H127" s="19"/>
      <c r="I127" s="19"/>
      <c r="J127" s="126">
        <f t="shared" ref="J127:AE127" si="117">J105/($B$125*10000)</f>
        <v>673.72713285593056</v>
      </c>
      <c r="K127" s="126">
        <f t="shared" si="117"/>
        <v>667.66496200265124</v>
      </c>
      <c r="L127" s="126">
        <f t="shared" si="117"/>
        <v>661.4466565396342</v>
      </c>
      <c r="M127" s="126">
        <f t="shared" si="117"/>
        <v>654.96913343002814</v>
      </c>
      <c r="N127" s="126">
        <f t="shared" si="117"/>
        <v>648.41133767006522</v>
      </c>
      <c r="O127" s="126">
        <f t="shared" si="117"/>
        <v>642.01846284367116</v>
      </c>
      <c r="P127" s="126">
        <f t="shared" si="117"/>
        <v>634.44416066418466</v>
      </c>
      <c r="Q127" s="126">
        <f t="shared" si="117"/>
        <v>627.22146293179981</v>
      </c>
      <c r="R127" s="126">
        <f t="shared" si="117"/>
        <v>619.6219122440624</v>
      </c>
      <c r="S127" s="126">
        <f t="shared" si="117"/>
        <v>611.42675093110483</v>
      </c>
      <c r="T127" s="126">
        <f t="shared" si="117"/>
        <v>649.97143652483544</v>
      </c>
      <c r="U127" s="126">
        <f t="shared" si="117"/>
        <v>650.27270080873063</v>
      </c>
      <c r="V127" s="126">
        <f t="shared" si="117"/>
        <v>650.51153612230439</v>
      </c>
      <c r="W127" s="126">
        <f t="shared" si="117"/>
        <v>650.64994603161642</v>
      </c>
      <c r="X127" s="126">
        <f t="shared" si="117"/>
        <v>650.73334710579502</v>
      </c>
      <c r="Y127" s="126">
        <f t="shared" si="117"/>
        <v>650.7468491014115</v>
      </c>
      <c r="Z127" s="126">
        <f t="shared" si="117"/>
        <v>650.70434296710437</v>
      </c>
      <c r="AA127" s="126">
        <f t="shared" si="117"/>
        <v>650.5196606653974</v>
      </c>
      <c r="AB127" s="126">
        <f t="shared" si="117"/>
        <v>650.22970945146585</v>
      </c>
      <c r="AC127" s="126">
        <f t="shared" si="117"/>
        <v>649.77364480561369</v>
      </c>
      <c r="AD127" s="126">
        <f t="shared" si="117"/>
        <v>649.19222197716647</v>
      </c>
      <c r="AE127" s="185">
        <f t="shared" si="117"/>
        <v>648.47462436770707</v>
      </c>
    </row>
    <row r="128" spans="1:31" x14ac:dyDescent="0.2">
      <c r="A128" s="181"/>
      <c r="B128" s="181"/>
      <c r="D128" s="72"/>
      <c r="E128" s="11" t="s">
        <v>17</v>
      </c>
      <c r="F128" s="19"/>
      <c r="G128" s="19"/>
      <c r="H128" s="19"/>
      <c r="I128" s="19"/>
      <c r="J128" s="126">
        <f t="shared" ref="J128:AE128" si="118">J106/($B$125*10000)</f>
        <v>431.71626739782818</v>
      </c>
      <c r="K128" s="126">
        <f t="shared" si="118"/>
        <v>432.37731989687938</v>
      </c>
      <c r="L128" s="126">
        <f t="shared" si="118"/>
        <v>433.27419667809102</v>
      </c>
      <c r="M128" s="126">
        <f t="shared" si="118"/>
        <v>434.33577789070921</v>
      </c>
      <c r="N128" s="126">
        <f t="shared" si="118"/>
        <v>435.12932283451801</v>
      </c>
      <c r="O128" s="126">
        <f t="shared" si="118"/>
        <v>435.75939315937529</v>
      </c>
      <c r="P128" s="126">
        <f t="shared" si="118"/>
        <v>436.31966806032437</v>
      </c>
      <c r="Q128" s="126">
        <f t="shared" si="118"/>
        <v>436.73873139211764</v>
      </c>
      <c r="R128" s="126">
        <f t="shared" si="118"/>
        <v>436.74565041977507</v>
      </c>
      <c r="S128" s="126">
        <f t="shared" si="118"/>
        <v>436.69864180569846</v>
      </c>
      <c r="T128" s="126">
        <f t="shared" si="118"/>
        <v>452.26582976864262</v>
      </c>
      <c r="U128" s="126">
        <f t="shared" si="118"/>
        <v>456.29606621870107</v>
      </c>
      <c r="V128" s="126">
        <f t="shared" si="118"/>
        <v>460.41566491156613</v>
      </c>
      <c r="W128" s="126">
        <f t="shared" si="118"/>
        <v>464.60736854936999</v>
      </c>
      <c r="X128" s="126">
        <f t="shared" si="118"/>
        <v>468.90342772884344</v>
      </c>
      <c r="Y128" s="126">
        <f t="shared" si="118"/>
        <v>473.30091744587185</v>
      </c>
      <c r="Z128" s="126">
        <f t="shared" si="118"/>
        <v>477.81435996993048</v>
      </c>
      <c r="AA128" s="126">
        <f t="shared" si="118"/>
        <v>482.398553362607</v>
      </c>
      <c r="AB128" s="126">
        <f t="shared" si="118"/>
        <v>487.08207014908504</v>
      </c>
      <c r="AC128" s="126">
        <f t="shared" si="118"/>
        <v>491.83496803150945</v>
      </c>
      <c r="AD128" s="126">
        <f t="shared" si="118"/>
        <v>496.68894419862187</v>
      </c>
      <c r="AE128" s="185">
        <f t="shared" si="118"/>
        <v>501.64508545561739</v>
      </c>
    </row>
    <row r="129" spans="1:31" x14ac:dyDescent="0.2">
      <c r="A129" s="181"/>
      <c r="B129" s="181"/>
      <c r="D129" s="72"/>
      <c r="E129" s="11" t="s">
        <v>18</v>
      </c>
      <c r="F129" s="19"/>
      <c r="G129" s="19"/>
      <c r="H129" s="19"/>
      <c r="I129" s="19"/>
      <c r="J129" s="126">
        <f t="shared" ref="J129:AE129" si="119">J107/($B$125*10000)</f>
        <v>337.18520800257875</v>
      </c>
      <c r="K129" s="126">
        <f t="shared" si="119"/>
        <v>329.92658566468373</v>
      </c>
      <c r="L129" s="126">
        <f t="shared" si="119"/>
        <v>322.12073597940514</v>
      </c>
      <c r="M129" s="126">
        <f t="shared" si="119"/>
        <v>313.0949299894873</v>
      </c>
      <c r="N129" s="126">
        <f t="shared" si="119"/>
        <v>303.30598766087905</v>
      </c>
      <c r="O129" s="126">
        <f t="shared" si="119"/>
        <v>292.54748434787729</v>
      </c>
      <c r="P129" s="126">
        <f t="shared" si="119"/>
        <v>280.91192336219655</v>
      </c>
      <c r="Q129" s="126">
        <f t="shared" si="119"/>
        <v>268.06269224539881</v>
      </c>
      <c r="R129" s="126">
        <f t="shared" si="119"/>
        <v>254.43471978050329</v>
      </c>
      <c r="S129" s="126">
        <f t="shared" si="119"/>
        <v>239.60051776375616</v>
      </c>
      <c r="T129" s="126">
        <f t="shared" si="119"/>
        <v>308.18768755059227</v>
      </c>
      <c r="U129" s="126">
        <f t="shared" si="119"/>
        <v>309.69880331167167</v>
      </c>
      <c r="V129" s="126">
        <f t="shared" si="119"/>
        <v>311.23017066742517</v>
      </c>
      <c r="W129" s="126">
        <f t="shared" si="119"/>
        <v>312.76685632441149</v>
      </c>
      <c r="X129" s="126">
        <f t="shared" si="119"/>
        <v>314.33061577256757</v>
      </c>
      <c r="Y129" s="126">
        <f t="shared" si="119"/>
        <v>315.91686010141166</v>
      </c>
      <c r="Z129" s="126">
        <f t="shared" si="119"/>
        <v>317.53376946177332</v>
      </c>
      <c r="AA129" s="126">
        <f t="shared" si="119"/>
        <v>319.14536253393453</v>
      </c>
      <c r="AB129" s="126">
        <f t="shared" si="119"/>
        <v>320.77003319643183</v>
      </c>
      <c r="AC129" s="126">
        <f t="shared" si="119"/>
        <v>322.38296766827426</v>
      </c>
      <c r="AD129" s="126">
        <f t="shared" si="119"/>
        <v>324.00447843788965</v>
      </c>
      <c r="AE129" s="185">
        <f t="shared" si="119"/>
        <v>325.63215099404169</v>
      </c>
    </row>
    <row r="130" spans="1:31" x14ac:dyDescent="0.2">
      <c r="A130" s="181"/>
      <c r="B130" s="181"/>
      <c r="D130" s="72"/>
      <c r="E130" s="11" t="s">
        <v>14</v>
      </c>
      <c r="F130" s="19"/>
      <c r="G130" s="19"/>
      <c r="H130" s="19"/>
      <c r="I130" s="19"/>
      <c r="J130" s="126">
        <f t="shared" ref="J130:AE130" si="120">J108/($B$125*10000)</f>
        <v>293.63774672368646</v>
      </c>
      <c r="K130" s="126">
        <f t="shared" si="120"/>
        <v>290.59003520964296</v>
      </c>
      <c r="L130" s="126">
        <f t="shared" si="120"/>
        <v>287.50926331103619</v>
      </c>
      <c r="M130" s="126">
        <f t="shared" si="120"/>
        <v>284.26396549080795</v>
      </c>
      <c r="N130" s="126">
        <f t="shared" si="120"/>
        <v>280.99536257796711</v>
      </c>
      <c r="O130" s="126">
        <f t="shared" si="120"/>
        <v>277.62773211039109</v>
      </c>
      <c r="P130" s="126">
        <f t="shared" si="120"/>
        <v>274.27938832855665</v>
      </c>
      <c r="Q130" s="126">
        <f t="shared" si="120"/>
        <v>270.76702546637358</v>
      </c>
      <c r="R130" s="126">
        <f t="shared" si="120"/>
        <v>267.34237067799785</v>
      </c>
      <c r="S130" s="126">
        <f t="shared" si="120"/>
        <v>263.88582601599842</v>
      </c>
      <c r="T130" s="126">
        <f t="shared" si="120"/>
        <v>250.54575771410956</v>
      </c>
      <c r="U130" s="126">
        <f t="shared" si="120"/>
        <v>249.23125759560389</v>
      </c>
      <c r="V130" s="126">
        <f t="shared" si="120"/>
        <v>247.84902285132836</v>
      </c>
      <c r="W130" s="126">
        <f t="shared" si="120"/>
        <v>246.38266556019155</v>
      </c>
      <c r="X130" s="126">
        <f t="shared" si="120"/>
        <v>244.85080448732884</v>
      </c>
      <c r="Y130" s="126">
        <f t="shared" si="120"/>
        <v>243.24673179957864</v>
      </c>
      <c r="Z130" s="126">
        <f t="shared" si="120"/>
        <v>241.57578187937969</v>
      </c>
      <c r="AA130" s="126">
        <f t="shared" si="120"/>
        <v>239.80165278679749</v>
      </c>
      <c r="AB130" s="126">
        <f t="shared" si="120"/>
        <v>237.93944715419286</v>
      </c>
      <c r="AC130" s="126">
        <f t="shared" si="120"/>
        <v>235.963671169393</v>
      </c>
      <c r="AD130" s="126">
        <f t="shared" si="120"/>
        <v>233.89106986161923</v>
      </c>
      <c r="AE130" s="185">
        <f t="shared" si="120"/>
        <v>231.71697701185855</v>
      </c>
    </row>
    <row r="131" spans="1:31" x14ac:dyDescent="0.2">
      <c r="D131" s="72"/>
      <c r="E131" s="11" t="s">
        <v>19</v>
      </c>
      <c r="F131" s="19"/>
      <c r="G131" s="19"/>
      <c r="H131" s="19"/>
      <c r="I131" s="19"/>
      <c r="J131" s="126">
        <f t="shared" ref="J131:AE131" si="121">J109/($B$125*10000)</f>
        <v>243.55487422266032</v>
      </c>
      <c r="K131" s="126">
        <f t="shared" si="121"/>
        <v>240.31501773684752</v>
      </c>
      <c r="L131" s="126">
        <f t="shared" si="121"/>
        <v>237.09090438096055</v>
      </c>
      <c r="M131" s="126">
        <f t="shared" si="121"/>
        <v>233.4402021447961</v>
      </c>
      <c r="N131" s="126">
        <f t="shared" si="121"/>
        <v>229.57870335750806</v>
      </c>
      <c r="O131" s="126">
        <f t="shared" si="121"/>
        <v>225.4749227858876</v>
      </c>
      <c r="P131" s="126">
        <f t="shared" si="121"/>
        <v>221.07320591057601</v>
      </c>
      <c r="Q131" s="126">
        <f t="shared" si="121"/>
        <v>216.25811567155017</v>
      </c>
      <c r="R131" s="126">
        <f t="shared" si="121"/>
        <v>210.97597742030766</v>
      </c>
      <c r="S131" s="126">
        <f t="shared" si="121"/>
        <v>205.4417770227447</v>
      </c>
      <c r="T131" s="126">
        <f t="shared" si="121"/>
        <v>245.44416896433469</v>
      </c>
      <c r="U131" s="126">
        <f t="shared" si="121"/>
        <v>247.30653731176926</v>
      </c>
      <c r="V131" s="126">
        <f t="shared" si="121"/>
        <v>249.22002576748631</v>
      </c>
      <c r="W131" s="126">
        <f t="shared" si="121"/>
        <v>251.17502205797015</v>
      </c>
      <c r="X131" s="126">
        <f t="shared" si="121"/>
        <v>253.19018450384524</v>
      </c>
      <c r="Y131" s="126">
        <f t="shared" si="121"/>
        <v>255.26409781020749</v>
      </c>
      <c r="Z131" s="126">
        <f t="shared" si="121"/>
        <v>257.40530165389947</v>
      </c>
      <c r="AA131" s="126">
        <f t="shared" si="121"/>
        <v>259.5884526095532</v>
      </c>
      <c r="AB131" s="126">
        <f t="shared" si="121"/>
        <v>261.83019601566843</v>
      </c>
      <c r="AC131" s="126">
        <f t="shared" si="121"/>
        <v>264.11401642580256</v>
      </c>
      <c r="AD131" s="126">
        <f t="shared" si="121"/>
        <v>266.45838614136318</v>
      </c>
      <c r="AE131" s="185">
        <f t="shared" si="121"/>
        <v>268.86444577450732</v>
      </c>
    </row>
    <row r="132" spans="1:31" x14ac:dyDescent="0.2">
      <c r="D132" s="72"/>
      <c r="E132" s="11" t="s">
        <v>20</v>
      </c>
      <c r="F132" s="19"/>
      <c r="G132" s="19"/>
      <c r="H132" s="19"/>
      <c r="I132" s="19"/>
      <c r="J132" s="126">
        <f t="shared" ref="J132:AE132" si="122">J110/($B$125*10000)</f>
        <v>256.53939274423027</v>
      </c>
      <c r="K132" s="126">
        <f t="shared" si="122"/>
        <v>255.60963343900065</v>
      </c>
      <c r="L132" s="126">
        <f t="shared" si="122"/>
        <v>254.70318152238005</v>
      </c>
      <c r="M132" s="126">
        <f t="shared" si="122"/>
        <v>253.48156221426535</v>
      </c>
      <c r="N132" s="126">
        <f t="shared" si="122"/>
        <v>251.95267771148659</v>
      </c>
      <c r="O132" s="126">
        <f t="shared" si="122"/>
        <v>250.25534463420036</v>
      </c>
      <c r="P132" s="126">
        <f t="shared" si="122"/>
        <v>248.38436975808474</v>
      </c>
      <c r="Q132" s="126">
        <f t="shared" si="122"/>
        <v>246.34641719402123</v>
      </c>
      <c r="R132" s="126">
        <f t="shared" si="122"/>
        <v>243.90572523034834</v>
      </c>
      <c r="S132" s="126">
        <f t="shared" si="122"/>
        <v>241.33674562276934</v>
      </c>
      <c r="T132" s="126">
        <f t="shared" si="122"/>
        <v>230.70573093798043</v>
      </c>
      <c r="U132" s="126">
        <f t="shared" si="122"/>
        <v>231.7326800380502</v>
      </c>
      <c r="V132" s="126">
        <f t="shared" si="122"/>
        <v>232.73288809699824</v>
      </c>
      <c r="W132" s="126">
        <f t="shared" si="122"/>
        <v>233.69416228517116</v>
      </c>
      <c r="X132" s="126">
        <f t="shared" si="122"/>
        <v>234.62990579528946</v>
      </c>
      <c r="Y132" s="126">
        <f t="shared" si="122"/>
        <v>235.53503335558983</v>
      </c>
      <c r="Z132" s="126">
        <f t="shared" si="122"/>
        <v>236.41333396585338</v>
      </c>
      <c r="AA132" s="126">
        <f t="shared" si="122"/>
        <v>237.23742747604143</v>
      </c>
      <c r="AB132" s="126">
        <f t="shared" si="122"/>
        <v>238.01803965600035</v>
      </c>
      <c r="AC132" s="126">
        <f t="shared" si="122"/>
        <v>238.73537075905662</v>
      </c>
      <c r="AD132" s="126">
        <f t="shared" si="122"/>
        <v>239.40132520859646</v>
      </c>
      <c r="AE132" s="185">
        <f t="shared" si="122"/>
        <v>240.01170263689789</v>
      </c>
    </row>
    <row r="133" spans="1:31" s="149" customFormat="1" x14ac:dyDescent="0.2">
      <c r="D133" s="150"/>
      <c r="E133" s="143" t="s">
        <v>15</v>
      </c>
      <c r="F133" s="147"/>
      <c r="G133" s="147"/>
      <c r="H133" s="147"/>
      <c r="I133" s="147"/>
      <c r="J133" s="148">
        <f t="shared" ref="J133:AE133" si="123">J111/($B$125*10000)</f>
        <v>5222.1435110130114</v>
      </c>
      <c r="K133" s="148">
        <f t="shared" si="123"/>
        <v>5193.507761445454</v>
      </c>
      <c r="L133" s="148">
        <f t="shared" si="123"/>
        <v>5165.2699433216876</v>
      </c>
      <c r="M133" s="148">
        <f t="shared" si="123"/>
        <v>5134.8580060002923</v>
      </c>
      <c r="N133" s="148">
        <f t="shared" si="123"/>
        <v>5102.9166021526617</v>
      </c>
      <c r="O133" s="148">
        <f t="shared" si="123"/>
        <v>5069.7496584931841</v>
      </c>
      <c r="P133" s="148">
        <f t="shared" si="123"/>
        <v>5033.6529765277428</v>
      </c>
      <c r="Q133" s="148">
        <f t="shared" si="123"/>
        <v>4996.177951953412</v>
      </c>
      <c r="R133" s="148">
        <f t="shared" si="123"/>
        <v>4955.7401071664226</v>
      </c>
      <c r="S133" s="148">
        <f t="shared" si="123"/>
        <v>4912.6997516178517</v>
      </c>
      <c r="T133" s="148">
        <f t="shared" si="123"/>
        <v>5204.0011712722171</v>
      </c>
      <c r="U133" s="148">
        <f t="shared" si="123"/>
        <v>5204.6809166951743</v>
      </c>
      <c r="V133" s="148">
        <f t="shared" si="123"/>
        <v>5204.9927894870143</v>
      </c>
      <c r="W133" s="148">
        <f t="shared" si="123"/>
        <v>5204.6366987951005</v>
      </c>
      <c r="X133" s="148">
        <f t="shared" si="123"/>
        <v>5203.993152204629</v>
      </c>
      <c r="Y133" s="148">
        <f t="shared" si="123"/>
        <v>5202.9514839961439</v>
      </c>
      <c r="Z133" s="148">
        <f t="shared" si="123"/>
        <v>5201.6361697827006</v>
      </c>
      <c r="AA133" s="148">
        <f t="shared" si="123"/>
        <v>5199.3578974878465</v>
      </c>
      <c r="AB133" s="148">
        <f t="shared" si="123"/>
        <v>5196.4304898136534</v>
      </c>
      <c r="AC133" s="148">
        <f t="shared" si="123"/>
        <v>5192.373043727368</v>
      </c>
      <c r="AD133" s="148">
        <f t="shared" si="123"/>
        <v>5187.5322705635845</v>
      </c>
      <c r="AE133" s="186">
        <f t="shared" si="123"/>
        <v>5181.8360609631545</v>
      </c>
    </row>
    <row r="134" spans="1:31" x14ac:dyDescent="0.2">
      <c r="D134" s="73"/>
      <c r="E134" s="12" t="s">
        <v>3</v>
      </c>
      <c r="F134" s="48"/>
      <c r="G134" s="48">
        <f>G101-F101</f>
        <v>0</v>
      </c>
      <c r="H134" s="48">
        <f>H101-G101</f>
        <v>0</v>
      </c>
      <c r="I134" s="48"/>
      <c r="J134" s="48">
        <f t="shared" ref="J134:AE134" si="124">J112/($B$125*10000)</f>
        <v>16285.664530027359</v>
      </c>
      <c r="K134" s="48">
        <f t="shared" si="124"/>
        <v>16068.541920595033</v>
      </c>
      <c r="L134" s="48">
        <f t="shared" si="124"/>
        <v>16102.548916216228</v>
      </c>
      <c r="M134" s="48">
        <f t="shared" si="124"/>
        <v>16137.450742306877</v>
      </c>
      <c r="N134" s="48">
        <f t="shared" si="124"/>
        <v>16172.284031418767</v>
      </c>
      <c r="O134" s="48">
        <f t="shared" si="124"/>
        <v>16209.249777629209</v>
      </c>
      <c r="P134" s="48">
        <f t="shared" si="124"/>
        <v>16246.719065127143</v>
      </c>
      <c r="Q134" s="48">
        <f t="shared" si="124"/>
        <v>16284.8991692523</v>
      </c>
      <c r="R134" s="48">
        <f t="shared" si="124"/>
        <v>16323.050095323775</v>
      </c>
      <c r="S134" s="48">
        <f t="shared" si="124"/>
        <v>16360.332037875236</v>
      </c>
      <c r="T134" s="48">
        <f t="shared" si="124"/>
        <v>16396.687903655602</v>
      </c>
      <c r="U134" s="48">
        <f t="shared" si="124"/>
        <v>16431.855666897027</v>
      </c>
      <c r="V134" s="48">
        <f t="shared" si="124"/>
        <v>16466.099595575681</v>
      </c>
      <c r="W134" s="48">
        <f t="shared" si="124"/>
        <v>16498.510427781846</v>
      </c>
      <c r="X134" s="48">
        <f t="shared" si="124"/>
        <v>16530.208181319576</v>
      </c>
      <c r="Y134" s="48">
        <f t="shared" si="124"/>
        <v>16560.84755123888</v>
      </c>
      <c r="Z134" s="48">
        <f t="shared" si="124"/>
        <v>16590.784935394011</v>
      </c>
      <c r="AA134" s="48">
        <f t="shared" si="124"/>
        <v>16617.935199815012</v>
      </c>
      <c r="AB134" s="48">
        <f t="shared" si="124"/>
        <v>16643.213733206419</v>
      </c>
      <c r="AC134" s="48">
        <f t="shared" si="124"/>
        <v>16665.149016701591</v>
      </c>
      <c r="AD134" s="48">
        <f t="shared" si="124"/>
        <v>16684.75174133811</v>
      </c>
      <c r="AE134" s="49">
        <f t="shared" si="124"/>
        <v>16701.773815077984</v>
      </c>
    </row>
    <row r="135" spans="1:31" x14ac:dyDescent="0.2">
      <c r="K135" s="241"/>
      <c r="L135" s="241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241"/>
      <c r="Y135" s="241"/>
      <c r="Z135" s="241"/>
      <c r="AA135" s="241"/>
      <c r="AB135" s="241"/>
      <c r="AC135" s="241"/>
      <c r="AD135" s="241"/>
      <c r="AE135" s="242"/>
    </row>
    <row r="136" spans="1:31" ht="16" x14ac:dyDescent="0.2">
      <c r="A136" s="112" t="s">
        <v>51</v>
      </c>
      <c r="B136" s="229">
        <v>0.5</v>
      </c>
      <c r="D136" s="71" t="s">
        <v>118</v>
      </c>
      <c r="E136" s="10" t="s">
        <v>16</v>
      </c>
      <c r="F136" s="67"/>
      <c r="G136" s="67"/>
      <c r="H136" s="67"/>
      <c r="I136" s="67"/>
      <c r="J136" s="46">
        <f>J125/$B$136</f>
        <v>4453.4847763844118</v>
      </c>
      <c r="K136" s="126">
        <f t="shared" ref="J136:AE137" si="125">K125/$B$136</f>
        <v>4438.7279993918664</v>
      </c>
      <c r="L136" s="126">
        <f t="shared" si="125"/>
        <v>4425.0771704452309</v>
      </c>
      <c r="M136" s="126">
        <f t="shared" si="125"/>
        <v>4413.220286457994</v>
      </c>
      <c r="N136" s="126">
        <f t="shared" si="125"/>
        <v>4401.3938319657464</v>
      </c>
      <c r="O136" s="126">
        <f t="shared" si="125"/>
        <v>4391.1324299092457</v>
      </c>
      <c r="P136" s="126">
        <f t="shared" si="125"/>
        <v>4381.4449599175532</v>
      </c>
      <c r="Q136" s="126">
        <f t="shared" si="125"/>
        <v>4372.7112912687808</v>
      </c>
      <c r="R136" s="126">
        <f t="shared" si="125"/>
        <v>4363.9640712139462</v>
      </c>
      <c r="S136" s="126">
        <f t="shared" si="125"/>
        <v>4355.1920677413555</v>
      </c>
      <c r="T136" s="126">
        <f t="shared" si="125"/>
        <v>4719.3088424054931</v>
      </c>
      <c r="U136" s="126">
        <f t="shared" si="125"/>
        <v>4704.341177383897</v>
      </c>
      <c r="V136" s="126">
        <f t="shared" si="125"/>
        <v>4688.8528909971828</v>
      </c>
      <c r="W136" s="126">
        <f t="shared" si="125"/>
        <v>4672.5425409866475</v>
      </c>
      <c r="X136" s="126">
        <f t="shared" si="125"/>
        <v>4655.7800707245424</v>
      </c>
      <c r="Y136" s="126">
        <f t="shared" si="125"/>
        <v>4638.4495184332718</v>
      </c>
      <c r="Z136" s="126">
        <f t="shared" si="125"/>
        <v>4620.6657774813402</v>
      </c>
      <c r="AA136" s="126">
        <f t="shared" si="125"/>
        <v>4601.7458259436235</v>
      </c>
      <c r="AB136" s="126">
        <f t="shared" si="125"/>
        <v>4581.9917016163645</v>
      </c>
      <c r="AC136" s="126">
        <f t="shared" si="125"/>
        <v>4560.9272184509682</v>
      </c>
      <c r="AD136" s="126">
        <f t="shared" si="125"/>
        <v>4538.885206006963</v>
      </c>
      <c r="AE136" s="126">
        <f t="shared" si="125"/>
        <v>4515.7878594315953</v>
      </c>
    </row>
    <row r="137" spans="1:31" ht="16" x14ac:dyDescent="0.2">
      <c r="D137" s="72" t="s">
        <v>39</v>
      </c>
      <c r="E137" s="11" t="s">
        <v>12</v>
      </c>
      <c r="F137" s="19"/>
      <c r="G137" s="19"/>
      <c r="H137" s="19"/>
      <c r="I137" s="19"/>
      <c r="J137" s="126">
        <f t="shared" si="125"/>
        <v>1518.0810017477829</v>
      </c>
      <c r="K137" s="126">
        <f t="shared" si="125"/>
        <v>1515.3204155996273</v>
      </c>
      <c r="L137" s="126">
        <f t="shared" si="125"/>
        <v>1513.1728393751309</v>
      </c>
      <c r="M137" s="126">
        <f t="shared" si="125"/>
        <v>1509.3245832224025</v>
      </c>
      <c r="N137" s="126">
        <f t="shared" si="125"/>
        <v>1505.6925887147286</v>
      </c>
      <c r="O137" s="126">
        <f t="shared" si="125"/>
        <v>1501.000207314318</v>
      </c>
      <c r="P137" s="126">
        <f t="shared" si="125"/>
        <v>1495.035560970086</v>
      </c>
      <c r="Q137" s="126">
        <f t="shared" si="125"/>
        <v>1488.8557228355223</v>
      </c>
      <c r="R137" s="126">
        <f t="shared" si="125"/>
        <v>1481.4634315729118</v>
      </c>
      <c r="S137" s="126">
        <f t="shared" si="125"/>
        <v>1473.4269171702031</v>
      </c>
      <c r="T137" s="126">
        <f t="shared" si="125"/>
        <v>1414.4522772179482</v>
      </c>
      <c r="U137" s="126">
        <f t="shared" si="125"/>
        <v>1415.9445654373999</v>
      </c>
      <c r="V137" s="126">
        <f t="shared" si="125"/>
        <v>1417.2140711426282</v>
      </c>
      <c r="W137" s="126">
        <f t="shared" si="125"/>
        <v>1418.1788149860918</v>
      </c>
      <c r="X137" s="126">
        <f t="shared" si="125"/>
        <v>1418.9296628973771</v>
      </c>
      <c r="Y137" s="126">
        <f t="shared" si="125"/>
        <v>1419.4324703308723</v>
      </c>
      <c r="Z137" s="126">
        <f t="shared" si="125"/>
        <v>1419.7127822881798</v>
      </c>
      <c r="AA137" s="126">
        <f t="shared" si="125"/>
        <v>1419.5877501634066</v>
      </c>
      <c r="AB137" s="126">
        <f t="shared" si="125"/>
        <v>1419.1302867652537</v>
      </c>
      <c r="AC137" s="126">
        <f t="shared" si="125"/>
        <v>1418.2095912844675</v>
      </c>
      <c r="AD137" s="126">
        <f t="shared" si="125"/>
        <v>1416.9064834696924</v>
      </c>
      <c r="AE137" s="185">
        <f t="shared" si="125"/>
        <v>1415.1942900134538</v>
      </c>
    </row>
    <row r="138" spans="1:31" x14ac:dyDescent="0.2">
      <c r="A138" s="181"/>
      <c r="B138" s="181"/>
      <c r="D138" s="72"/>
      <c r="E138" s="11" t="s">
        <v>13</v>
      </c>
      <c r="F138" s="19"/>
      <c r="G138" s="19"/>
      <c r="H138" s="19"/>
      <c r="I138" s="19"/>
      <c r="J138" s="126">
        <f t="shared" ref="J138:AE138" si="126">J127/$B$136</f>
        <v>1347.4542657118611</v>
      </c>
      <c r="K138" s="126">
        <f t="shared" si="126"/>
        <v>1335.3299240053025</v>
      </c>
      <c r="L138" s="126">
        <f t="shared" si="126"/>
        <v>1322.8933130792684</v>
      </c>
      <c r="M138" s="126">
        <f t="shared" si="126"/>
        <v>1309.9382668600563</v>
      </c>
      <c r="N138" s="126">
        <f t="shared" si="126"/>
        <v>1296.8226753401304</v>
      </c>
      <c r="O138" s="126">
        <f t="shared" si="126"/>
        <v>1284.0369256873423</v>
      </c>
      <c r="P138" s="126">
        <f t="shared" si="126"/>
        <v>1268.8883213283693</v>
      </c>
      <c r="Q138" s="126">
        <f t="shared" si="126"/>
        <v>1254.4429258635996</v>
      </c>
      <c r="R138" s="126">
        <f t="shared" si="126"/>
        <v>1239.2438244881248</v>
      </c>
      <c r="S138" s="126">
        <f t="shared" si="126"/>
        <v>1222.8535018622097</v>
      </c>
      <c r="T138" s="126">
        <f t="shared" si="126"/>
        <v>1299.9428730496709</v>
      </c>
      <c r="U138" s="126">
        <f t="shared" si="126"/>
        <v>1300.5454016174613</v>
      </c>
      <c r="V138" s="126">
        <f t="shared" si="126"/>
        <v>1301.0230722446088</v>
      </c>
      <c r="W138" s="126">
        <f t="shared" si="126"/>
        <v>1301.2998920632328</v>
      </c>
      <c r="X138" s="126">
        <f t="shared" si="126"/>
        <v>1301.46669421159</v>
      </c>
      <c r="Y138" s="126">
        <f t="shared" si="126"/>
        <v>1301.493698202823</v>
      </c>
      <c r="Z138" s="126">
        <f t="shared" si="126"/>
        <v>1301.4086859342087</v>
      </c>
      <c r="AA138" s="126">
        <f t="shared" si="126"/>
        <v>1301.0393213307948</v>
      </c>
      <c r="AB138" s="126">
        <f t="shared" si="126"/>
        <v>1300.4594189029317</v>
      </c>
      <c r="AC138" s="126">
        <f t="shared" si="126"/>
        <v>1299.5472896112274</v>
      </c>
      <c r="AD138" s="126">
        <f t="shared" si="126"/>
        <v>1298.3844439543329</v>
      </c>
      <c r="AE138" s="185">
        <f t="shared" si="126"/>
        <v>1296.9492487354141</v>
      </c>
    </row>
    <row r="139" spans="1:31" x14ac:dyDescent="0.2">
      <c r="A139" s="181"/>
      <c r="B139" s="181"/>
      <c r="D139" s="72"/>
      <c r="E139" s="11" t="s">
        <v>17</v>
      </c>
      <c r="F139" s="19"/>
      <c r="G139" s="19"/>
      <c r="H139" s="19"/>
      <c r="I139" s="19"/>
      <c r="J139" s="126">
        <f t="shared" ref="J139:AE139" si="127">J128/$B$136</f>
        <v>863.43253479565635</v>
      </c>
      <c r="K139" s="126">
        <f t="shared" si="127"/>
        <v>864.75463979375877</v>
      </c>
      <c r="L139" s="126">
        <f t="shared" si="127"/>
        <v>866.54839335618203</v>
      </c>
      <c r="M139" s="126">
        <f t="shared" si="127"/>
        <v>868.67155578141842</v>
      </c>
      <c r="N139" s="126">
        <f t="shared" si="127"/>
        <v>870.25864566903601</v>
      </c>
      <c r="O139" s="126">
        <f t="shared" si="127"/>
        <v>871.51878631875059</v>
      </c>
      <c r="P139" s="126">
        <f t="shared" si="127"/>
        <v>872.63933612064875</v>
      </c>
      <c r="Q139" s="126">
        <f t="shared" si="127"/>
        <v>873.47746278423529</v>
      </c>
      <c r="R139" s="126">
        <f t="shared" si="127"/>
        <v>873.49130083955015</v>
      </c>
      <c r="S139" s="126">
        <f t="shared" si="127"/>
        <v>873.39728361139692</v>
      </c>
      <c r="T139" s="126">
        <f t="shared" si="127"/>
        <v>904.53165953728524</v>
      </c>
      <c r="U139" s="126">
        <f t="shared" si="127"/>
        <v>912.59213243740214</v>
      </c>
      <c r="V139" s="126">
        <f t="shared" si="127"/>
        <v>920.83132982313225</v>
      </c>
      <c r="W139" s="126">
        <f t="shared" si="127"/>
        <v>929.21473709873999</v>
      </c>
      <c r="X139" s="126">
        <f t="shared" si="127"/>
        <v>937.80685545768688</v>
      </c>
      <c r="Y139" s="126">
        <f t="shared" si="127"/>
        <v>946.60183489174369</v>
      </c>
      <c r="Z139" s="126">
        <f t="shared" si="127"/>
        <v>955.62871993986096</v>
      </c>
      <c r="AA139" s="126">
        <f t="shared" si="127"/>
        <v>964.79710672521401</v>
      </c>
      <c r="AB139" s="126">
        <f t="shared" si="127"/>
        <v>974.16414029817008</v>
      </c>
      <c r="AC139" s="126">
        <f t="shared" si="127"/>
        <v>983.66993606301889</v>
      </c>
      <c r="AD139" s="126">
        <f t="shared" si="127"/>
        <v>993.37788839724374</v>
      </c>
      <c r="AE139" s="185">
        <f t="shared" si="127"/>
        <v>1003.2901709112348</v>
      </c>
    </row>
    <row r="140" spans="1:31" x14ac:dyDescent="0.2">
      <c r="A140" s="181"/>
      <c r="B140" s="181"/>
      <c r="D140" s="72"/>
      <c r="E140" s="11" t="s">
        <v>18</v>
      </c>
      <c r="F140" s="19"/>
      <c r="G140" s="19"/>
      <c r="H140" s="19"/>
      <c r="I140" s="19"/>
      <c r="J140" s="126">
        <f t="shared" ref="J140:AE140" si="128">J129/$B$136</f>
        <v>674.37041600515749</v>
      </c>
      <c r="K140" s="126">
        <f t="shared" si="128"/>
        <v>659.85317132936746</v>
      </c>
      <c r="L140" s="126">
        <f t="shared" si="128"/>
        <v>644.24147195881028</v>
      </c>
      <c r="M140" s="126">
        <f t="shared" si="128"/>
        <v>626.1898599789746</v>
      </c>
      <c r="N140" s="126">
        <f t="shared" si="128"/>
        <v>606.61197532175811</v>
      </c>
      <c r="O140" s="126">
        <f t="shared" si="128"/>
        <v>585.09496869575457</v>
      </c>
      <c r="P140" s="126">
        <f t="shared" si="128"/>
        <v>561.82384672439309</v>
      </c>
      <c r="Q140" s="126">
        <f t="shared" si="128"/>
        <v>536.12538449079761</v>
      </c>
      <c r="R140" s="126">
        <f t="shared" si="128"/>
        <v>508.86943956100657</v>
      </c>
      <c r="S140" s="126">
        <f t="shared" si="128"/>
        <v>479.20103552751232</v>
      </c>
      <c r="T140" s="126">
        <f t="shared" si="128"/>
        <v>616.37537510118455</v>
      </c>
      <c r="U140" s="126">
        <f t="shared" si="128"/>
        <v>619.39760662334334</v>
      </c>
      <c r="V140" s="126">
        <f t="shared" si="128"/>
        <v>622.46034133485034</v>
      </c>
      <c r="W140" s="126">
        <f t="shared" si="128"/>
        <v>625.53371264882298</v>
      </c>
      <c r="X140" s="126">
        <f t="shared" si="128"/>
        <v>628.66123154513514</v>
      </c>
      <c r="Y140" s="126">
        <f t="shared" si="128"/>
        <v>631.83372020282332</v>
      </c>
      <c r="Z140" s="126">
        <f t="shared" si="128"/>
        <v>635.06753892354664</v>
      </c>
      <c r="AA140" s="126">
        <f t="shared" si="128"/>
        <v>638.29072506786906</v>
      </c>
      <c r="AB140" s="126">
        <f t="shared" si="128"/>
        <v>641.54006639286365</v>
      </c>
      <c r="AC140" s="126">
        <f t="shared" si="128"/>
        <v>644.76593533654852</v>
      </c>
      <c r="AD140" s="126">
        <f t="shared" si="128"/>
        <v>648.00895687577929</v>
      </c>
      <c r="AE140" s="185">
        <f t="shared" si="128"/>
        <v>651.26430198808339</v>
      </c>
    </row>
    <row r="141" spans="1:31" x14ac:dyDescent="0.2">
      <c r="A141" s="181"/>
      <c r="B141" s="181"/>
      <c r="D141" s="72"/>
      <c r="E141" s="11" t="s">
        <v>14</v>
      </c>
      <c r="F141" s="19"/>
      <c r="G141" s="19"/>
      <c r="H141" s="19"/>
      <c r="I141" s="19"/>
      <c r="J141" s="126">
        <f t="shared" ref="J141:AE141" si="129">J130/$B$136</f>
        <v>587.27549344737292</v>
      </c>
      <c r="K141" s="126">
        <f t="shared" si="129"/>
        <v>581.18007041928593</v>
      </c>
      <c r="L141" s="126">
        <f t="shared" si="129"/>
        <v>575.01852662207239</v>
      </c>
      <c r="M141" s="126">
        <f t="shared" si="129"/>
        <v>568.5279309816159</v>
      </c>
      <c r="N141" s="126">
        <f t="shared" si="129"/>
        <v>561.99072515593423</v>
      </c>
      <c r="O141" s="126">
        <f t="shared" si="129"/>
        <v>555.25546422078219</v>
      </c>
      <c r="P141" s="126">
        <f t="shared" si="129"/>
        <v>548.5587766571133</v>
      </c>
      <c r="Q141" s="126">
        <f t="shared" si="129"/>
        <v>541.53405093274716</v>
      </c>
      <c r="R141" s="126">
        <f t="shared" si="129"/>
        <v>534.6847413559957</v>
      </c>
      <c r="S141" s="126">
        <f t="shared" si="129"/>
        <v>527.77165203199684</v>
      </c>
      <c r="T141" s="126">
        <f t="shared" si="129"/>
        <v>501.09151542821911</v>
      </c>
      <c r="U141" s="126">
        <f t="shared" si="129"/>
        <v>498.46251519120779</v>
      </c>
      <c r="V141" s="126">
        <f t="shared" si="129"/>
        <v>495.69804570265671</v>
      </c>
      <c r="W141" s="126">
        <f t="shared" si="129"/>
        <v>492.76533112038311</v>
      </c>
      <c r="X141" s="126">
        <f t="shared" si="129"/>
        <v>489.70160897465769</v>
      </c>
      <c r="Y141" s="126">
        <f t="shared" si="129"/>
        <v>486.49346359915728</v>
      </c>
      <c r="Z141" s="126">
        <f t="shared" si="129"/>
        <v>483.15156375875938</v>
      </c>
      <c r="AA141" s="126">
        <f t="shared" si="129"/>
        <v>479.60330557359498</v>
      </c>
      <c r="AB141" s="126">
        <f t="shared" si="129"/>
        <v>475.87889430838572</v>
      </c>
      <c r="AC141" s="126">
        <f t="shared" si="129"/>
        <v>471.92734233878599</v>
      </c>
      <c r="AD141" s="126">
        <f t="shared" si="129"/>
        <v>467.78213972323846</v>
      </c>
      <c r="AE141" s="185">
        <f t="shared" si="129"/>
        <v>463.43395402371709</v>
      </c>
    </row>
    <row r="142" spans="1:31" x14ac:dyDescent="0.2">
      <c r="A142" s="181"/>
      <c r="B142" s="181"/>
      <c r="D142" s="72"/>
      <c r="E142" s="11" t="s">
        <v>19</v>
      </c>
      <c r="F142" s="19"/>
      <c r="G142" s="19"/>
      <c r="H142" s="19"/>
      <c r="I142" s="19"/>
      <c r="J142" s="126">
        <f t="shared" ref="J142:AE142" si="130">J131/$B$136</f>
        <v>487.10974844532063</v>
      </c>
      <c r="K142" s="126">
        <f t="shared" si="130"/>
        <v>480.63003547369505</v>
      </c>
      <c r="L142" s="126">
        <f t="shared" si="130"/>
        <v>474.1818087619211</v>
      </c>
      <c r="M142" s="126">
        <f t="shared" si="130"/>
        <v>466.88040428959221</v>
      </c>
      <c r="N142" s="126">
        <f t="shared" si="130"/>
        <v>459.15740671501612</v>
      </c>
      <c r="O142" s="126">
        <f t="shared" si="130"/>
        <v>450.9498455717752</v>
      </c>
      <c r="P142" s="126">
        <f t="shared" si="130"/>
        <v>442.14641182115201</v>
      </c>
      <c r="Q142" s="126">
        <f t="shared" si="130"/>
        <v>432.51623134310034</v>
      </c>
      <c r="R142" s="126">
        <f t="shared" si="130"/>
        <v>421.95195484061531</v>
      </c>
      <c r="S142" s="126">
        <f t="shared" si="130"/>
        <v>410.8835540454894</v>
      </c>
      <c r="T142" s="126">
        <f t="shared" si="130"/>
        <v>490.88833792866939</v>
      </c>
      <c r="U142" s="126">
        <f t="shared" si="130"/>
        <v>494.61307462353852</v>
      </c>
      <c r="V142" s="126">
        <f t="shared" si="130"/>
        <v>498.44005153497261</v>
      </c>
      <c r="W142" s="126">
        <f t="shared" si="130"/>
        <v>502.35004411594031</v>
      </c>
      <c r="X142" s="126">
        <f t="shared" si="130"/>
        <v>506.38036900769049</v>
      </c>
      <c r="Y142" s="126">
        <f t="shared" si="130"/>
        <v>510.52819562041498</v>
      </c>
      <c r="Z142" s="126">
        <f t="shared" si="130"/>
        <v>514.81060330779894</v>
      </c>
      <c r="AA142" s="126">
        <f t="shared" si="130"/>
        <v>519.1769052191064</v>
      </c>
      <c r="AB142" s="126">
        <f t="shared" si="130"/>
        <v>523.66039203133687</v>
      </c>
      <c r="AC142" s="126">
        <f t="shared" si="130"/>
        <v>528.22803285160512</v>
      </c>
      <c r="AD142" s="126">
        <f t="shared" si="130"/>
        <v>532.91677228272636</v>
      </c>
      <c r="AE142" s="185">
        <f t="shared" si="130"/>
        <v>537.72889154901463</v>
      </c>
    </row>
    <row r="143" spans="1:31" x14ac:dyDescent="0.2">
      <c r="A143" s="181"/>
      <c r="B143" s="181"/>
      <c r="D143" s="72"/>
      <c r="E143" s="11" t="s">
        <v>20</v>
      </c>
      <c r="F143" s="19"/>
      <c r="G143" s="19"/>
      <c r="H143" s="19"/>
      <c r="I143" s="19"/>
      <c r="J143" s="126">
        <f t="shared" ref="J143:AE143" si="131">J132/$B$136</f>
        <v>513.07878548846054</v>
      </c>
      <c r="K143" s="126">
        <f t="shared" si="131"/>
        <v>511.21926687800129</v>
      </c>
      <c r="L143" s="126">
        <f t="shared" si="131"/>
        <v>509.4063630447601</v>
      </c>
      <c r="M143" s="126">
        <f t="shared" si="131"/>
        <v>506.9631244285307</v>
      </c>
      <c r="N143" s="126">
        <f t="shared" si="131"/>
        <v>503.90535542297317</v>
      </c>
      <c r="O143" s="126">
        <f t="shared" si="131"/>
        <v>500.51068926840071</v>
      </c>
      <c r="P143" s="126">
        <f t="shared" si="131"/>
        <v>496.76873951616949</v>
      </c>
      <c r="Q143" s="126">
        <f t="shared" si="131"/>
        <v>492.69283438804246</v>
      </c>
      <c r="R143" s="126">
        <f t="shared" si="131"/>
        <v>487.81145046069668</v>
      </c>
      <c r="S143" s="126">
        <f t="shared" si="131"/>
        <v>482.67349124553868</v>
      </c>
      <c r="T143" s="126">
        <f t="shared" si="131"/>
        <v>461.41146187596087</v>
      </c>
      <c r="U143" s="126">
        <f t="shared" si="131"/>
        <v>463.46536007610041</v>
      </c>
      <c r="V143" s="126">
        <f t="shared" si="131"/>
        <v>465.46577619399648</v>
      </c>
      <c r="W143" s="126">
        <f t="shared" si="131"/>
        <v>467.38832457034232</v>
      </c>
      <c r="X143" s="126">
        <f t="shared" si="131"/>
        <v>469.25981159057892</v>
      </c>
      <c r="Y143" s="126">
        <f t="shared" si="131"/>
        <v>471.07006671117966</v>
      </c>
      <c r="Z143" s="126">
        <f t="shared" si="131"/>
        <v>472.82666793170677</v>
      </c>
      <c r="AA143" s="126">
        <f t="shared" si="131"/>
        <v>474.47485495208286</v>
      </c>
      <c r="AB143" s="126">
        <f t="shared" si="131"/>
        <v>476.03607931200071</v>
      </c>
      <c r="AC143" s="126">
        <f t="shared" si="131"/>
        <v>477.47074151811324</v>
      </c>
      <c r="AD143" s="126">
        <f t="shared" si="131"/>
        <v>478.80265041719292</v>
      </c>
      <c r="AE143" s="185">
        <f t="shared" si="131"/>
        <v>480.02340527379579</v>
      </c>
    </row>
    <row r="144" spans="1:31" x14ac:dyDescent="0.2">
      <c r="A144" s="149"/>
      <c r="B144" s="149"/>
      <c r="C144" s="149"/>
      <c r="D144" s="150"/>
      <c r="E144" s="143" t="s">
        <v>15</v>
      </c>
      <c r="F144" s="147"/>
      <c r="G144" s="147"/>
      <c r="H144" s="147"/>
      <c r="I144" s="147"/>
      <c r="J144" s="148">
        <f t="shared" ref="J144:AE144" si="132">J133/$B$136</f>
        <v>10444.287022026023</v>
      </c>
      <c r="K144" s="148">
        <f t="shared" si="132"/>
        <v>10387.015522890908</v>
      </c>
      <c r="L144" s="148">
        <f t="shared" si="132"/>
        <v>10330.539886643375</v>
      </c>
      <c r="M144" s="148">
        <f t="shared" si="132"/>
        <v>10269.716012000585</v>
      </c>
      <c r="N144" s="148">
        <f t="shared" si="132"/>
        <v>10205.833204305323</v>
      </c>
      <c r="O144" s="148">
        <f t="shared" si="132"/>
        <v>10139.499316986368</v>
      </c>
      <c r="P144" s="148">
        <f t="shared" si="132"/>
        <v>10067.305953055486</v>
      </c>
      <c r="Q144" s="148">
        <f t="shared" si="132"/>
        <v>9992.3559039068241</v>
      </c>
      <c r="R144" s="148">
        <f t="shared" si="132"/>
        <v>9911.4802143328452</v>
      </c>
      <c r="S144" s="148">
        <f t="shared" si="132"/>
        <v>9825.3995032357034</v>
      </c>
      <c r="T144" s="148">
        <f t="shared" si="132"/>
        <v>10408.002342544434</v>
      </c>
      <c r="U144" s="148">
        <f t="shared" si="132"/>
        <v>10409.361833390349</v>
      </c>
      <c r="V144" s="148">
        <f t="shared" si="132"/>
        <v>10409.985578974029</v>
      </c>
      <c r="W144" s="148">
        <f t="shared" si="132"/>
        <v>10409.273397590201</v>
      </c>
      <c r="X144" s="148">
        <f t="shared" si="132"/>
        <v>10407.986304409258</v>
      </c>
      <c r="Y144" s="148">
        <f t="shared" si="132"/>
        <v>10405.902967992288</v>
      </c>
      <c r="Z144" s="148">
        <f t="shared" si="132"/>
        <v>10403.272339565401</v>
      </c>
      <c r="AA144" s="148">
        <f t="shared" si="132"/>
        <v>10398.715794975693</v>
      </c>
      <c r="AB144" s="148">
        <f t="shared" si="132"/>
        <v>10392.860979627307</v>
      </c>
      <c r="AC144" s="148">
        <f t="shared" si="132"/>
        <v>10384.746087454736</v>
      </c>
      <c r="AD144" s="148">
        <f t="shared" si="132"/>
        <v>10375.064541127169</v>
      </c>
      <c r="AE144" s="186">
        <f t="shared" si="132"/>
        <v>10363.672121926309</v>
      </c>
    </row>
    <row r="145" spans="4:31" x14ac:dyDescent="0.2">
      <c r="D145" s="73"/>
      <c r="E145" s="12" t="s">
        <v>3</v>
      </c>
      <c r="F145" s="48"/>
      <c r="G145" s="48" t="e">
        <f>G112-F112</f>
        <v>#REF!</v>
      </c>
      <c r="H145" s="48" t="e">
        <f>H112-G112</f>
        <v>#REF!</v>
      </c>
      <c r="I145" s="48"/>
      <c r="J145" s="48">
        <f t="shared" ref="J145:AE145" si="133">J134/$B$136</f>
        <v>32571.329060054719</v>
      </c>
      <c r="K145" s="48">
        <f t="shared" si="133"/>
        <v>32137.083841190066</v>
      </c>
      <c r="L145" s="48">
        <f t="shared" si="133"/>
        <v>32205.097832432457</v>
      </c>
      <c r="M145" s="48">
        <f t="shared" si="133"/>
        <v>32274.901484613754</v>
      </c>
      <c r="N145" s="48">
        <f t="shared" si="133"/>
        <v>32344.568062837534</v>
      </c>
      <c r="O145" s="48">
        <f t="shared" si="133"/>
        <v>32418.499555258419</v>
      </c>
      <c r="P145" s="48">
        <f t="shared" si="133"/>
        <v>32493.438130254286</v>
      </c>
      <c r="Q145" s="48">
        <f t="shared" si="133"/>
        <v>32569.798338504599</v>
      </c>
      <c r="R145" s="48">
        <f t="shared" si="133"/>
        <v>32646.10019064755</v>
      </c>
      <c r="S145" s="48">
        <f t="shared" si="133"/>
        <v>32720.664075750472</v>
      </c>
      <c r="T145" s="48">
        <f t="shared" si="133"/>
        <v>32793.375807311204</v>
      </c>
      <c r="U145" s="48">
        <f t="shared" si="133"/>
        <v>32863.711333794054</v>
      </c>
      <c r="V145" s="48">
        <f t="shared" si="133"/>
        <v>32932.199191151361</v>
      </c>
      <c r="W145" s="48">
        <f t="shared" si="133"/>
        <v>32997.020855563693</v>
      </c>
      <c r="X145" s="48">
        <f t="shared" si="133"/>
        <v>33060.416362639153</v>
      </c>
      <c r="Y145" s="48">
        <f t="shared" si="133"/>
        <v>33121.695102477759</v>
      </c>
      <c r="Z145" s="48">
        <f t="shared" si="133"/>
        <v>33181.569870788022</v>
      </c>
      <c r="AA145" s="48">
        <f t="shared" si="133"/>
        <v>33235.870399630025</v>
      </c>
      <c r="AB145" s="48">
        <f t="shared" si="133"/>
        <v>33286.427466412839</v>
      </c>
      <c r="AC145" s="48">
        <f t="shared" si="133"/>
        <v>33330.298033403182</v>
      </c>
      <c r="AD145" s="48">
        <f t="shared" si="133"/>
        <v>33369.50348267622</v>
      </c>
      <c r="AE145" s="49">
        <f t="shared" si="133"/>
        <v>33403.547630155968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88052-AE3B-4F88-B5A0-73FADCC2767D}">
  <dimension ref="A1:BU253"/>
  <sheetViews>
    <sheetView topLeftCell="A208" zoomScale="75" zoomScaleNormal="75" workbookViewId="0">
      <selection activeCell="C125" sqref="C125"/>
    </sheetView>
  </sheetViews>
  <sheetFormatPr baseColWidth="10" defaultColWidth="8.83203125" defaultRowHeight="15" x14ac:dyDescent="0.2"/>
  <cols>
    <col min="1" max="1" width="15.1640625" customWidth="1"/>
    <col min="2" max="2" width="24.83203125" bestFit="1" customWidth="1"/>
    <col min="3" max="3" width="29.5" bestFit="1" customWidth="1"/>
    <col min="4" max="7" width="24.83203125" customWidth="1"/>
    <col min="8" max="8" width="21.1640625" bestFit="1" customWidth="1"/>
    <col min="9" max="9" width="21.1640625" customWidth="1"/>
    <col min="10" max="10" width="15.5" bestFit="1" customWidth="1"/>
    <col min="11" max="11" width="12.5" bestFit="1" customWidth="1"/>
    <col min="12" max="12" width="11.83203125" bestFit="1" customWidth="1"/>
    <col min="13" max="13" width="14.1640625" bestFit="1" customWidth="1"/>
    <col min="14" max="16" width="11.1640625" bestFit="1" customWidth="1"/>
    <col min="17" max="17" width="28.83203125" bestFit="1" customWidth="1"/>
    <col min="18" max="18" width="24.83203125" bestFit="1" customWidth="1"/>
    <col min="19" max="19" width="11.1640625" bestFit="1" customWidth="1"/>
    <col min="20" max="20" width="11.83203125" bestFit="1" customWidth="1"/>
    <col min="21" max="24" width="11.1640625" bestFit="1" customWidth="1"/>
    <col min="25" max="25" width="12.1640625" bestFit="1" customWidth="1"/>
    <col min="26" max="26" width="11.1640625" bestFit="1" customWidth="1"/>
    <col min="57" max="57" width="22.1640625" bestFit="1" customWidth="1"/>
    <col min="58" max="58" width="22.83203125" bestFit="1" customWidth="1"/>
    <col min="59" max="59" width="15.5" bestFit="1" customWidth="1"/>
    <col min="60" max="60" width="9.1640625" bestFit="1" customWidth="1"/>
    <col min="64" max="66" width="8.83203125" bestFit="1" customWidth="1"/>
  </cols>
  <sheetData>
    <row r="1" spans="1:73" x14ac:dyDescent="0.2">
      <c r="A1" s="205"/>
      <c r="B1" s="205"/>
      <c r="C1" s="205"/>
      <c r="D1" s="205" t="s">
        <v>68</v>
      </c>
      <c r="E1" s="205"/>
      <c r="F1" s="205" t="s">
        <v>85</v>
      </c>
      <c r="G1" s="205"/>
      <c r="H1" s="205" t="s">
        <v>69</v>
      </c>
      <c r="I1" s="205" t="s">
        <v>70</v>
      </c>
      <c r="J1" s="205" t="s">
        <v>71</v>
      </c>
      <c r="K1" s="205"/>
      <c r="L1" s="205" t="s">
        <v>73</v>
      </c>
      <c r="N1" s="205" t="s">
        <v>72</v>
      </c>
    </row>
    <row r="2" spans="1:73" x14ac:dyDescent="0.2">
      <c r="A2" t="s">
        <v>52</v>
      </c>
      <c r="B2" t="s">
        <v>105</v>
      </c>
      <c r="C2" t="s">
        <v>106</v>
      </c>
      <c r="D2" t="s">
        <v>86</v>
      </c>
      <c r="E2" t="s">
        <v>108</v>
      </c>
      <c r="F2" t="s">
        <v>109</v>
      </c>
      <c r="G2" t="s">
        <v>82</v>
      </c>
      <c r="H2" t="s">
        <v>84</v>
      </c>
      <c r="I2" t="s">
        <v>112</v>
      </c>
      <c r="J2" t="s">
        <v>113</v>
      </c>
      <c r="K2" t="s">
        <v>112</v>
      </c>
      <c r="L2" t="s">
        <v>83</v>
      </c>
      <c r="N2" t="s">
        <v>83</v>
      </c>
      <c r="R2" t="s">
        <v>107</v>
      </c>
      <c r="S2" t="s">
        <v>110</v>
      </c>
      <c r="T2" t="s">
        <v>111</v>
      </c>
    </row>
    <row r="3" spans="1:73" ht="16" thickBot="1" x14ac:dyDescent="0.25">
      <c r="A3">
        <v>2022</v>
      </c>
      <c r="B3" s="196">
        <v>130118356</v>
      </c>
      <c r="C3" s="196">
        <f>+B3-43971222</f>
        <v>86147134</v>
      </c>
      <c r="D3" s="197">
        <f>((B3/E3))-35219141</f>
        <v>1226633.9597424716</v>
      </c>
      <c r="E3" s="235">
        <v>3.57019040324227</v>
      </c>
      <c r="F3" s="196">
        <v>607154.97333593667</v>
      </c>
      <c r="G3" s="197">
        <f t="shared" ref="G3:G23" si="0">$B$3/E3</f>
        <v>36445774.959742472</v>
      </c>
      <c r="H3" s="197">
        <f>+(619478.98640653)/2.1</f>
        <v>294989.99352691905</v>
      </c>
      <c r="I3" s="196">
        <v>89596.549966016333</v>
      </c>
      <c r="J3" s="196">
        <v>100749.80702809588</v>
      </c>
      <c r="K3" s="197">
        <v>607154.97333593667</v>
      </c>
      <c r="L3" s="197">
        <f t="shared" ref="L3:L23" si="1">+SUM(H3:K3,D3)</f>
        <v>2319125.2835994395</v>
      </c>
      <c r="M3" s="197">
        <f>+SUM(I3:K3)</f>
        <v>797501.33033004892</v>
      </c>
      <c r="N3" s="197">
        <v>37245048.405648492</v>
      </c>
      <c r="O3" s="197"/>
      <c r="P3" s="197"/>
      <c r="R3" s="196">
        <v>43971222</v>
      </c>
      <c r="S3" s="199">
        <v>3.57019040324227</v>
      </c>
      <c r="T3" s="196">
        <f>+I3+J3</f>
        <v>190346.3569941122</v>
      </c>
    </row>
    <row r="4" spans="1:73" x14ac:dyDescent="0.2">
      <c r="A4">
        <v>2023</v>
      </c>
      <c r="B4" s="196">
        <v>131230255</v>
      </c>
      <c r="C4" s="196">
        <f t="shared" ref="C4:C23" si="2">+B4-43971222</f>
        <v>87259033</v>
      </c>
      <c r="D4" s="197">
        <f t="shared" ref="D4:D23" si="3">((B4/E4))-35219141</f>
        <v>1833958.7377354503</v>
      </c>
      <c r="E4" s="235">
        <v>3.5416808830801565</v>
      </c>
      <c r="F4" s="196">
        <v>607324.77799297869</v>
      </c>
      <c r="G4" s="197">
        <f t="shared" si="0"/>
        <v>36739153.044990793</v>
      </c>
      <c r="H4" s="197">
        <f>+G4-G3</f>
        <v>293378.08524832129</v>
      </c>
      <c r="I4" s="196">
        <v>91114.437399356175</v>
      </c>
      <c r="J4" s="196">
        <v>100749.80702809588</v>
      </c>
      <c r="K4" s="197">
        <v>607324.77799297869</v>
      </c>
      <c r="L4" s="197">
        <f t="shared" si="1"/>
        <v>2926525.8454042021</v>
      </c>
      <c r="M4" s="197">
        <f t="shared" ref="M4:M23" si="4">+SUM(I4:K4)</f>
        <v>799189.02242043079</v>
      </c>
      <c r="N4" s="197">
        <v>37855797.736559883</v>
      </c>
      <c r="O4" s="196"/>
      <c r="R4" s="196">
        <v>44307614</v>
      </c>
      <c r="S4" s="199">
        <v>3.5416808830801565</v>
      </c>
      <c r="T4" s="196">
        <f t="shared" ref="S4:T24" si="5">+I4+J4</f>
        <v>191864.24442745204</v>
      </c>
      <c r="BF4" s="210" t="s">
        <v>78</v>
      </c>
      <c r="BG4" s="211" t="s">
        <v>79</v>
      </c>
      <c r="BH4" s="212" t="s">
        <v>2</v>
      </c>
      <c r="BO4" s="219">
        <v>5.8723622697740376E-4</v>
      </c>
    </row>
    <row r="5" spans="1:73" x14ac:dyDescent="0.2">
      <c r="A5">
        <v>2024</v>
      </c>
      <c r="B5" s="196">
        <v>132308276</v>
      </c>
      <c r="C5" s="196">
        <f t="shared" si="2"/>
        <v>88337054</v>
      </c>
      <c r="D5" s="197">
        <f t="shared" si="3"/>
        <v>2441497.3043338507</v>
      </c>
      <c r="E5" s="235">
        <v>3.513171362918043</v>
      </c>
      <c r="F5" s="196">
        <v>607538.56659840047</v>
      </c>
      <c r="G5" s="197">
        <f t="shared" si="0"/>
        <v>37037292.679035045</v>
      </c>
      <c r="H5" s="197">
        <f t="shared" ref="H5:H23" si="6">+G5-G4</f>
        <v>298139.63404425234</v>
      </c>
      <c r="I5" s="196">
        <v>92632.749344338634</v>
      </c>
      <c r="J5" s="196">
        <v>100749.80702809588</v>
      </c>
      <c r="K5" s="197">
        <v>607538.56659840047</v>
      </c>
      <c r="L5" s="197">
        <f t="shared" si="1"/>
        <v>3540558.0613489384</v>
      </c>
      <c r="M5" s="197">
        <f t="shared" si="4"/>
        <v>800921.12297083496</v>
      </c>
      <c r="N5" s="197">
        <v>38466805.750289232</v>
      </c>
      <c r="O5" s="196"/>
      <c r="R5" s="196">
        <v>44626676</v>
      </c>
      <c r="S5" s="199">
        <v>3.513171362918043</v>
      </c>
      <c r="T5" s="196">
        <f t="shared" si="5"/>
        <v>193382.55637243451</v>
      </c>
      <c r="BF5" s="207" t="s">
        <v>16</v>
      </c>
      <c r="BG5" s="213">
        <v>21942666</v>
      </c>
      <c r="BH5" s="214">
        <f>+BG5/Projections!$I$13</f>
        <v>0.17176631548495655</v>
      </c>
    </row>
    <row r="6" spans="1:73" x14ac:dyDescent="0.2">
      <c r="A6">
        <v>2025</v>
      </c>
      <c r="B6" s="196">
        <v>133352387</v>
      </c>
      <c r="C6" s="196">
        <f t="shared" si="2"/>
        <v>89381165</v>
      </c>
      <c r="D6" s="197">
        <f t="shared" si="3"/>
        <v>3049245.7237272635</v>
      </c>
      <c r="E6" s="235">
        <v>3.4846618427559295</v>
      </c>
      <c r="F6" s="196">
        <v>607748.41939341277</v>
      </c>
      <c r="G6" s="197">
        <f t="shared" si="0"/>
        <v>37340310.730722934</v>
      </c>
      <c r="H6" s="197">
        <f t="shared" si="6"/>
        <v>303018.0516878888</v>
      </c>
      <c r="I6" s="196">
        <v>94151.595760834622</v>
      </c>
      <c r="J6" s="196">
        <v>100749.80702809588</v>
      </c>
      <c r="K6" s="197">
        <v>607748.41939341277</v>
      </c>
      <c r="L6" s="197">
        <f t="shared" si="1"/>
        <v>4154913.5975974957</v>
      </c>
      <c r="M6" s="197">
        <f t="shared" si="4"/>
        <v>802649.82218234334</v>
      </c>
      <c r="N6" s="197">
        <v>39078020.82705012</v>
      </c>
      <c r="O6" s="196"/>
      <c r="R6" s="196">
        <v>44928320</v>
      </c>
      <c r="S6" s="199">
        <v>3.4846618427559295</v>
      </c>
      <c r="T6" s="196">
        <f t="shared" si="5"/>
        <v>194901.40278893051</v>
      </c>
      <c r="BF6" s="208" t="s">
        <v>12</v>
      </c>
      <c r="BG6" s="215">
        <v>5133917</v>
      </c>
      <c r="BH6" s="216">
        <f>+BG6/Projections!$I$13</f>
        <v>4.0188097795207822E-2</v>
      </c>
      <c r="BL6" s="149" t="s">
        <v>76</v>
      </c>
      <c r="BR6" s="149" t="s">
        <v>77</v>
      </c>
    </row>
    <row r="7" spans="1:73" x14ac:dyDescent="0.2">
      <c r="A7">
        <v>2026</v>
      </c>
      <c r="B7" s="196">
        <v>134362934</v>
      </c>
      <c r="C7" s="196">
        <f t="shared" si="2"/>
        <v>90391712</v>
      </c>
      <c r="D7" s="197">
        <f t="shared" si="3"/>
        <v>3657309.3004201055</v>
      </c>
      <c r="E7" s="235">
        <v>3.456152322593816</v>
      </c>
      <c r="F7" s="196">
        <v>608063.57669284195</v>
      </c>
      <c r="G7" s="197">
        <f t="shared" si="0"/>
        <v>37648327.925068758</v>
      </c>
      <c r="H7" s="197">
        <f t="shared" si="6"/>
        <v>308017.19434582442</v>
      </c>
      <c r="I7" s="196">
        <v>95670.966809318154</v>
      </c>
      <c r="J7" s="196">
        <v>100749.80702809588</v>
      </c>
      <c r="K7" s="197">
        <v>608063.57669284195</v>
      </c>
      <c r="L7" s="197">
        <f t="shared" si="1"/>
        <v>4769810.8452961855</v>
      </c>
      <c r="M7" s="197">
        <f t="shared" si="4"/>
        <v>804484.35053025605</v>
      </c>
      <c r="N7" s="197">
        <v>39689657.490563251</v>
      </c>
      <c r="O7" s="196"/>
      <c r="R7" s="196">
        <v>45212522</v>
      </c>
      <c r="S7" s="199">
        <v>3.456152322593816</v>
      </c>
      <c r="T7" s="196">
        <f t="shared" si="5"/>
        <v>196420.77383741405</v>
      </c>
      <c r="BF7" s="208" t="s">
        <v>13</v>
      </c>
      <c r="BG7" s="215">
        <v>5243178</v>
      </c>
      <c r="BH7" s="216">
        <f>+BG7/Projections!$I$13</f>
        <v>4.1043388551408634E-2</v>
      </c>
      <c r="BL7" s="119">
        <v>1990</v>
      </c>
      <c r="BM7" s="220">
        <v>2000</v>
      </c>
      <c r="BN7" s="220">
        <v>2010</v>
      </c>
      <c r="BO7" s="166">
        <v>2020</v>
      </c>
      <c r="BR7" s="119">
        <v>1990</v>
      </c>
      <c r="BS7" s="220">
        <v>2000</v>
      </c>
      <c r="BT7" s="220">
        <v>2010</v>
      </c>
      <c r="BU7" s="166">
        <v>2020</v>
      </c>
    </row>
    <row r="8" spans="1:73" x14ac:dyDescent="0.2">
      <c r="A8">
        <v>2027</v>
      </c>
      <c r="B8" s="196">
        <v>135339973</v>
      </c>
      <c r="C8" s="196">
        <f t="shared" si="2"/>
        <v>91368751</v>
      </c>
      <c r="D8" s="197">
        <f t="shared" si="3"/>
        <v>4265712.2361611873</v>
      </c>
      <c r="E8" s="235">
        <v>3.4276428024317025</v>
      </c>
      <c r="F8" s="196">
        <v>608402.93574108183</v>
      </c>
      <c r="G8" s="197">
        <f t="shared" si="0"/>
        <v>37961469.003622256</v>
      </c>
      <c r="H8" s="197">
        <f t="shared" si="6"/>
        <v>313141.07855349779</v>
      </c>
      <c r="I8" s="196">
        <v>97191.125751050262</v>
      </c>
      <c r="J8" s="196">
        <v>100749.80702809588</v>
      </c>
      <c r="K8" s="197">
        <v>608402.93574108183</v>
      </c>
      <c r="L8" s="197">
        <f t="shared" si="1"/>
        <v>5385197.1832349133</v>
      </c>
      <c r="M8" s="197">
        <f t="shared" si="4"/>
        <v>806343.86852022796</v>
      </c>
      <c r="N8" s="197">
        <v>40301659.404322945</v>
      </c>
      <c r="O8" s="196"/>
      <c r="R8" s="196">
        <v>45478979</v>
      </c>
      <c r="S8" s="199">
        <v>3.4276428024317025</v>
      </c>
      <c r="T8" s="196">
        <f t="shared" si="5"/>
        <v>197940.93277914613</v>
      </c>
      <c r="BF8" s="208" t="s">
        <v>17</v>
      </c>
      <c r="BG8" s="215">
        <v>3179162</v>
      </c>
      <c r="BH8" s="216">
        <f>+BG8/Projections!$I$13</f>
        <v>2.4886353511910788E-2</v>
      </c>
      <c r="BL8" s="125">
        <v>5</v>
      </c>
      <c r="BM8" s="142">
        <v>4.4000000000000004</v>
      </c>
      <c r="BN8" s="142">
        <v>3.9</v>
      </c>
      <c r="BO8" s="221">
        <v>3.5779982254535962</v>
      </c>
      <c r="BR8" s="125">
        <v>16.2</v>
      </c>
      <c r="BS8" s="142">
        <v>21.9</v>
      </c>
      <c r="BT8" s="142">
        <v>28.6</v>
      </c>
      <c r="BU8" s="221">
        <v>35.219141</v>
      </c>
    </row>
    <row r="9" spans="1:73" x14ac:dyDescent="0.2">
      <c r="A9">
        <v>2028</v>
      </c>
      <c r="B9" s="196">
        <v>136283592</v>
      </c>
      <c r="C9" s="196">
        <f t="shared" si="2"/>
        <v>92312370</v>
      </c>
      <c r="D9" s="197">
        <f t="shared" si="3"/>
        <v>4874488.9588123038</v>
      </c>
      <c r="E9" s="235">
        <v>3.399133282269589</v>
      </c>
      <c r="F9" s="196">
        <v>608776.72265111655</v>
      </c>
      <c r="G9" s="197">
        <f t="shared" si="0"/>
        <v>38279862.89290794</v>
      </c>
      <c r="H9" s="197">
        <f t="shared" si="6"/>
        <v>318393.88928568363</v>
      </c>
      <c r="I9" s="196">
        <v>98712.133090402975</v>
      </c>
      <c r="J9" s="196">
        <v>100749.80702809588</v>
      </c>
      <c r="K9" s="197">
        <v>608776.72265111655</v>
      </c>
      <c r="L9" s="197">
        <f t="shared" si="1"/>
        <v>6001121.5108676031</v>
      </c>
      <c r="M9" s="197">
        <f t="shared" si="4"/>
        <v>808238.66276961542</v>
      </c>
      <c r="N9" s="197">
        <v>40914071.352041207</v>
      </c>
      <c r="O9" s="196"/>
      <c r="R9" s="196">
        <v>45727662</v>
      </c>
      <c r="S9" s="199">
        <v>3.399133282269589</v>
      </c>
      <c r="T9" s="196">
        <f t="shared" si="5"/>
        <v>199461.94011849887</v>
      </c>
      <c r="BF9" s="208" t="s">
        <v>18</v>
      </c>
      <c r="BG9" s="215">
        <v>2377828</v>
      </c>
      <c r="BH9" s="216">
        <f>+BG9/Projections!$I$13</f>
        <v>1.8613542876556716E-2</v>
      </c>
    </row>
    <row r="10" spans="1:73" x14ac:dyDescent="0.2">
      <c r="A10">
        <v>2029</v>
      </c>
      <c r="B10" s="196">
        <v>137193751</v>
      </c>
      <c r="C10" s="196">
        <f t="shared" si="2"/>
        <v>93222529</v>
      </c>
      <c r="D10" s="197">
        <f t="shared" si="3"/>
        <v>5483637.0858638138</v>
      </c>
      <c r="E10" s="235">
        <v>3.3706237621074755</v>
      </c>
      <c r="F10" s="196">
        <v>609148.12705150992</v>
      </c>
      <c r="G10" s="197">
        <f t="shared" si="0"/>
        <v>38603642.881412484</v>
      </c>
      <c r="H10" s="197">
        <f t="shared" si="6"/>
        <v>323779.9885045439</v>
      </c>
      <c r="I10" s="196">
        <v>100234.07489703076</v>
      </c>
      <c r="J10" s="196">
        <v>100749.80702809588</v>
      </c>
      <c r="K10" s="197">
        <v>609148.12705150992</v>
      </c>
      <c r="L10" s="197">
        <f t="shared" si="1"/>
        <v>6617549.0833449941</v>
      </c>
      <c r="M10" s="197">
        <f t="shared" si="4"/>
        <v>810132.00897663657</v>
      </c>
      <c r="N10" s="197">
        <v>41526854.325392835</v>
      </c>
      <c r="O10" s="196"/>
      <c r="R10" s="196">
        <v>45958288</v>
      </c>
      <c r="S10" s="199">
        <v>3.3706237621074755</v>
      </c>
      <c r="T10" s="196">
        <f t="shared" si="5"/>
        <v>200983.88192512665</v>
      </c>
      <c r="BF10" s="208" t="s">
        <v>14</v>
      </c>
      <c r="BG10" s="215">
        <v>2011247</v>
      </c>
      <c r="BH10" s="216">
        <f>+BG10/Projections!$I$13</f>
        <v>1.5743961409255026E-2</v>
      </c>
      <c r="BN10" s="222"/>
    </row>
    <row r="11" spans="1:73" x14ac:dyDescent="0.2">
      <c r="A11">
        <v>2030</v>
      </c>
      <c r="B11" s="196">
        <v>138070271</v>
      </c>
      <c r="C11" s="196">
        <f t="shared" si="2"/>
        <v>94099049</v>
      </c>
      <c r="D11" s="197">
        <f t="shared" si="3"/>
        <v>6093112.5630717129</v>
      </c>
      <c r="E11" s="235">
        <v>3.342114241945362</v>
      </c>
      <c r="F11" s="196">
        <v>609475.47720789909</v>
      </c>
      <c r="G11" s="197">
        <f t="shared" si="0"/>
        <v>38932946.805630833</v>
      </c>
      <c r="H11" s="197">
        <f t="shared" si="6"/>
        <v>329303.92421834916</v>
      </c>
      <c r="I11" s="196">
        <v>101756.94521465954</v>
      </c>
      <c r="J11" s="196">
        <v>100749.80702809588</v>
      </c>
      <c r="K11" s="197">
        <v>609475.47720789909</v>
      </c>
      <c r="L11" s="197">
        <f t="shared" si="1"/>
        <v>7234398.7167407162</v>
      </c>
      <c r="M11" s="197">
        <f t="shared" si="4"/>
        <v>811982.22945065447</v>
      </c>
      <c r="N11" s="197">
        <v>42139922.585627653</v>
      </c>
      <c r="O11" s="196"/>
      <c r="R11" s="196">
        <v>46170655</v>
      </c>
      <c r="S11" s="199">
        <v>3.342114241945362</v>
      </c>
      <c r="T11" s="196">
        <f t="shared" si="5"/>
        <v>202506.75224275544</v>
      </c>
      <c r="BF11" s="208" t="s">
        <v>19</v>
      </c>
      <c r="BG11" s="215">
        <v>1880630</v>
      </c>
      <c r="BH11" s="216">
        <f>+BG11/Projections!$I$13</f>
        <v>1.4721496735650709E-2</v>
      </c>
      <c r="BN11" s="222"/>
    </row>
    <row r="12" spans="1:73" x14ac:dyDescent="0.2">
      <c r="A12">
        <v>2031</v>
      </c>
      <c r="B12" s="196">
        <v>138912969</v>
      </c>
      <c r="C12" s="196">
        <f t="shared" si="2"/>
        <v>94941747</v>
      </c>
      <c r="D12" s="197">
        <f t="shared" si="3"/>
        <v>6702868.6129156426</v>
      </c>
      <c r="E12" s="235">
        <v>3.3136047217832485</v>
      </c>
      <c r="F12" s="196">
        <v>609756.04984392971</v>
      </c>
      <c r="G12" s="197">
        <f t="shared" si="0"/>
        <v>39267917.245716482</v>
      </c>
      <c r="H12" s="197">
        <f t="shared" si="6"/>
        <v>334970.44008564949</v>
      </c>
      <c r="I12" s="196">
        <v>103280.63390767928</v>
      </c>
      <c r="J12" s="196">
        <v>100749.80702809588</v>
      </c>
      <c r="K12" s="197">
        <v>609756.04984392971</v>
      </c>
      <c r="L12" s="197">
        <f t="shared" si="1"/>
        <v>7851625.5437809974</v>
      </c>
      <c r="M12" s="197">
        <f t="shared" si="4"/>
        <v>813786.49077970488</v>
      </c>
      <c r="N12" s="197">
        <v>42753226.395789355</v>
      </c>
      <c r="O12" s="196"/>
      <c r="R12" s="196">
        <v>46420543.31737864</v>
      </c>
      <c r="S12" s="199">
        <v>3.3136047217832485</v>
      </c>
      <c r="T12" s="196">
        <f t="shared" si="5"/>
        <v>204030.44093577517</v>
      </c>
      <c r="BF12" s="208" t="s">
        <v>20</v>
      </c>
      <c r="BG12" s="215">
        <v>1478201</v>
      </c>
      <c r="BH12" s="216">
        <f>+BG12/Projections!$I$13</f>
        <v>1.1571298552153064E-2</v>
      </c>
    </row>
    <row r="13" spans="1:73" ht="16" thickBot="1" x14ac:dyDescent="0.25">
      <c r="A13">
        <v>2032</v>
      </c>
      <c r="B13" s="196">
        <v>139721625</v>
      </c>
      <c r="C13" s="196">
        <f t="shared" si="2"/>
        <v>95750403</v>
      </c>
      <c r="D13" s="197">
        <f t="shared" si="3"/>
        <v>7312845.5710588545</v>
      </c>
      <c r="E13" s="235">
        <v>3.285095201621135</v>
      </c>
      <c r="F13" s="196">
        <v>609976.9581432119</v>
      </c>
      <c r="G13" s="197">
        <f t="shared" si="0"/>
        <v>39608701.731319368</v>
      </c>
      <c r="H13" s="197">
        <f t="shared" si="6"/>
        <v>340784.48560288548</v>
      </c>
      <c r="I13" s="196">
        <v>104805.0240322891</v>
      </c>
      <c r="J13" s="196">
        <v>100749.80702809588</v>
      </c>
      <c r="K13" s="197">
        <v>609976.9581432119</v>
      </c>
      <c r="L13" s="197">
        <f t="shared" si="1"/>
        <v>8469161.8458653372</v>
      </c>
      <c r="M13" s="197">
        <f t="shared" si="4"/>
        <v>815531.78920359688</v>
      </c>
      <c r="N13" s="197">
        <v>43366692.953966655</v>
      </c>
      <c r="O13" s="196"/>
      <c r="R13" s="196">
        <v>46658676.48879429</v>
      </c>
      <c r="S13" s="199">
        <v>3.285095201621135</v>
      </c>
      <c r="T13" s="196">
        <f t="shared" si="5"/>
        <v>205554.83106038498</v>
      </c>
      <c r="BF13" s="209" t="s">
        <v>80</v>
      </c>
      <c r="BG13" s="217">
        <v>43246829</v>
      </c>
      <c r="BH13" s="218">
        <f>+BG13/Projections!$I$13</f>
        <v>0.33853445491709933</v>
      </c>
    </row>
    <row r="14" spans="1:73" x14ac:dyDescent="0.2">
      <c r="A14">
        <v>2033</v>
      </c>
      <c r="B14" s="196">
        <v>140496069</v>
      </c>
      <c r="C14" s="196">
        <f t="shared" si="2"/>
        <v>96524847</v>
      </c>
      <c r="D14" s="197">
        <f t="shared" si="3"/>
        <v>7922997.0373614803</v>
      </c>
      <c r="E14" s="235">
        <v>3.2565856814590215</v>
      </c>
      <c r="F14" s="196">
        <v>610151.46630262583</v>
      </c>
      <c r="G14" s="197">
        <f t="shared" si="0"/>
        <v>39955452.958235733</v>
      </c>
      <c r="H14" s="197">
        <f t="shared" si="6"/>
        <v>346751.22691636533</v>
      </c>
      <c r="I14" s="196">
        <v>106329.96642764714</v>
      </c>
      <c r="J14" s="196">
        <v>100749.80702809588</v>
      </c>
      <c r="K14" s="197">
        <v>610151.46630262583</v>
      </c>
      <c r="L14" s="197">
        <f t="shared" si="1"/>
        <v>9086979.5040362142</v>
      </c>
      <c r="M14" s="197">
        <f t="shared" si="4"/>
        <v>817231.23975836881</v>
      </c>
      <c r="N14" s="197">
        <v>43980288.804376647</v>
      </c>
      <c r="O14" s="196"/>
      <c r="R14" s="196">
        <v>46885021.242764108</v>
      </c>
      <c r="S14" s="199">
        <v>3.2565856814590215</v>
      </c>
      <c r="T14" s="196">
        <f t="shared" si="5"/>
        <v>207079.77345574304</v>
      </c>
    </row>
    <row r="15" spans="1:73" x14ac:dyDescent="0.2">
      <c r="A15">
        <v>2034</v>
      </c>
      <c r="B15" s="196">
        <v>141235991</v>
      </c>
      <c r="C15" s="196">
        <f t="shared" si="2"/>
        <v>97264769</v>
      </c>
      <c r="D15" s="197">
        <f t="shared" si="3"/>
        <v>8533231.6030234694</v>
      </c>
      <c r="E15" s="235">
        <v>3.228076161296908</v>
      </c>
      <c r="F15" s="196">
        <v>610234.56566198915</v>
      </c>
      <c r="G15" s="197">
        <f t="shared" si="0"/>
        <v>40308329.016538382</v>
      </c>
      <c r="H15" s="197">
        <f t="shared" si="6"/>
        <v>352876.05830264837</v>
      </c>
      <c r="I15" s="196">
        <v>107855.34509340371</v>
      </c>
      <c r="J15" s="196">
        <v>100749.80702809588</v>
      </c>
      <c r="K15" s="197">
        <v>610234.56566198915</v>
      </c>
      <c r="L15" s="197">
        <f t="shared" si="1"/>
        <v>9704947.3791096061</v>
      </c>
      <c r="M15" s="197">
        <f t="shared" si="4"/>
        <v>818839.7177834888</v>
      </c>
      <c r="N15" s="197">
        <v>44593877.280823968</v>
      </c>
      <c r="O15" s="196"/>
      <c r="R15" s="196">
        <v>47099497.776689246</v>
      </c>
      <c r="S15" s="199">
        <v>3.228076161296908</v>
      </c>
      <c r="T15" s="196">
        <f t="shared" si="5"/>
        <v>208605.15212149959</v>
      </c>
    </row>
    <row r="16" spans="1:73" x14ac:dyDescent="0.2">
      <c r="A16">
        <v>2035</v>
      </c>
      <c r="B16" s="196">
        <v>141941270</v>
      </c>
      <c r="C16" s="196">
        <f t="shared" si="2"/>
        <v>97970048</v>
      </c>
      <c r="D16" s="197">
        <f t="shared" si="3"/>
        <v>9143513.6717768982</v>
      </c>
      <c r="E16" s="235">
        <v>3.1995666411347945</v>
      </c>
      <c r="F16" s="196">
        <v>610282.06875342876</v>
      </c>
      <c r="G16" s="197">
        <f t="shared" si="0"/>
        <v>40667493.630903326</v>
      </c>
      <c r="H16" s="197">
        <f t="shared" si="6"/>
        <v>359164.6143649444</v>
      </c>
      <c r="I16" s="196">
        <v>109380.93150755868</v>
      </c>
      <c r="J16" s="196">
        <v>100749.80702809588</v>
      </c>
      <c r="K16" s="197">
        <v>610282.06875342876</v>
      </c>
      <c r="L16" s="197">
        <f t="shared" si="1"/>
        <v>10323091.093430925</v>
      </c>
      <c r="M16" s="197">
        <f t="shared" si="4"/>
        <v>820412.80728908326</v>
      </c>
      <c r="N16" s="197">
        <v>45207478.109561786</v>
      </c>
      <c r="O16" s="196"/>
      <c r="R16" s="196">
        <v>47302089.557275489</v>
      </c>
      <c r="S16" s="199">
        <v>3.1995666411347945</v>
      </c>
      <c r="T16" s="196">
        <f t="shared" si="5"/>
        <v>210130.73853565456</v>
      </c>
    </row>
    <row r="17" spans="1:47" x14ac:dyDescent="0.2">
      <c r="A17">
        <v>2036</v>
      </c>
      <c r="B17" s="196">
        <v>142611735</v>
      </c>
      <c r="C17" s="196">
        <f t="shared" si="2"/>
        <v>98640513</v>
      </c>
      <c r="D17" s="197">
        <f t="shared" si="3"/>
        <v>9753790.5996224284</v>
      </c>
      <c r="E17" s="235">
        <v>3.171057120972681</v>
      </c>
      <c r="F17" s="196">
        <v>610276.92784553021</v>
      </c>
      <c r="G17" s="197">
        <f t="shared" si="0"/>
        <v>41033116.413900442</v>
      </c>
      <c r="H17" s="197">
        <f t="shared" si="6"/>
        <v>365622.78299711645</v>
      </c>
      <c r="I17" s="196">
        <v>110906.63667944225</v>
      </c>
      <c r="J17" s="196">
        <v>100749.80702809588</v>
      </c>
      <c r="K17" s="197">
        <v>610276.92784553021</v>
      </c>
      <c r="L17" s="197">
        <f t="shared" si="1"/>
        <v>10941346.754172614</v>
      </c>
      <c r="M17" s="197">
        <f t="shared" si="4"/>
        <v>821933.37155306828</v>
      </c>
      <c r="N17" s="197">
        <v>45821021.408040047</v>
      </c>
      <c r="O17" s="196"/>
      <c r="R17" s="196">
        <v>47492763.511336565</v>
      </c>
      <c r="S17" s="199">
        <v>3.171057120972681</v>
      </c>
      <c r="T17" s="196">
        <f t="shared" si="5"/>
        <v>211656.44370753813</v>
      </c>
    </row>
    <row r="18" spans="1:47" x14ac:dyDescent="0.2">
      <c r="A18">
        <v>2037</v>
      </c>
      <c r="B18" s="196">
        <v>143247277</v>
      </c>
      <c r="C18" s="196">
        <f t="shared" si="2"/>
        <v>99276055</v>
      </c>
      <c r="D18" s="197">
        <f t="shared" si="3"/>
        <v>10364027.561409146</v>
      </c>
      <c r="E18" s="235">
        <v>3.1425476008105675</v>
      </c>
      <c r="F18" s="196">
        <v>610236.96178671718</v>
      </c>
      <c r="G18" s="197">
        <f t="shared" si="0"/>
        <v>41405373.133071445</v>
      </c>
      <c r="H18" s="197">
        <f t="shared" si="6"/>
        <v>372256.71917100251</v>
      </c>
      <c r="I18" s="196">
        <v>112432.32899905607</v>
      </c>
      <c r="J18" s="196">
        <v>100749.80702809588</v>
      </c>
      <c r="K18" s="197">
        <v>610236.96178671718</v>
      </c>
      <c r="L18" s="197">
        <f t="shared" si="1"/>
        <v>11559703.378394017</v>
      </c>
      <c r="M18" s="197">
        <f t="shared" si="4"/>
        <v>823419.09781386913</v>
      </c>
      <c r="N18" s="197">
        <v>46434489.887749955</v>
      </c>
      <c r="O18" s="196"/>
      <c r="R18" s="196">
        <v>47671507.355894066</v>
      </c>
      <c r="S18" s="199">
        <v>3.1425476008105675</v>
      </c>
      <c r="T18" s="196">
        <f t="shared" si="5"/>
        <v>213182.13602715195</v>
      </c>
    </row>
    <row r="19" spans="1:47" x14ac:dyDescent="0.2">
      <c r="A19">
        <v>2038</v>
      </c>
      <c r="B19" s="196">
        <v>143847469</v>
      </c>
      <c r="C19" s="196">
        <f t="shared" si="2"/>
        <v>99876247</v>
      </c>
      <c r="D19" s="197">
        <f t="shared" si="3"/>
        <v>10974086.338454969</v>
      </c>
      <c r="E19" s="235">
        <v>3.114038080648454</v>
      </c>
      <c r="F19" s="196">
        <v>610058.77704582363</v>
      </c>
      <c r="G19" s="197">
        <f t="shared" si="0"/>
        <v>41784445.99267865</v>
      </c>
      <c r="H19" s="197">
        <f t="shared" si="6"/>
        <v>379072.85960720479</v>
      </c>
      <c r="I19" s="196">
        <v>113957.92140352287</v>
      </c>
      <c r="J19" s="196">
        <v>100749.80702809588</v>
      </c>
      <c r="K19" s="197">
        <v>610058.77704582363</v>
      </c>
      <c r="L19" s="197">
        <f t="shared" si="1"/>
        <v>12177925.703539617</v>
      </c>
      <c r="M19" s="197">
        <f t="shared" si="4"/>
        <v>824766.50547744241</v>
      </c>
      <c r="N19" s="197">
        <v>47047641.749792635</v>
      </c>
      <c r="O19" s="196"/>
      <c r="R19" s="196">
        <v>47838203.153404348</v>
      </c>
      <c r="S19" s="199">
        <v>3.114038080648454</v>
      </c>
      <c r="T19" s="196">
        <f t="shared" si="5"/>
        <v>214707.72843161874</v>
      </c>
    </row>
    <row r="20" spans="1:47" x14ac:dyDescent="0.2">
      <c r="A20">
        <v>2039</v>
      </c>
      <c r="B20" s="196">
        <v>144412041</v>
      </c>
      <c r="C20" s="196">
        <f t="shared" si="2"/>
        <v>100440819</v>
      </c>
      <c r="D20" s="197">
        <f t="shared" si="3"/>
        <v>11583874.486344352</v>
      </c>
      <c r="E20" s="235">
        <v>3.0855285604863405</v>
      </c>
      <c r="F20" s="196">
        <v>609788.14788938314</v>
      </c>
      <c r="G20" s="197">
        <f t="shared" si="0"/>
        <v>42170523.931073502</v>
      </c>
      <c r="H20" s="197">
        <f t="shared" si="6"/>
        <v>386077.93839485198</v>
      </c>
      <c r="I20" s="196">
        <v>115483.06834613743</v>
      </c>
      <c r="J20" s="196">
        <v>100749.80702809588</v>
      </c>
      <c r="K20" s="197">
        <v>609788.14788938314</v>
      </c>
      <c r="L20" s="197">
        <f t="shared" si="1"/>
        <v>12795973.448002821</v>
      </c>
      <c r="M20" s="197">
        <f t="shared" si="4"/>
        <v>826021.02326361649</v>
      </c>
      <c r="N20" s="197">
        <v>47660429.583076425</v>
      </c>
      <c r="O20" s="196"/>
      <c r="R20" s="196">
        <v>47992785.534838416</v>
      </c>
      <c r="S20" s="199">
        <v>3.0855285604863405</v>
      </c>
      <c r="T20" s="196">
        <f t="shared" si="5"/>
        <v>216232.87537423329</v>
      </c>
    </row>
    <row r="21" spans="1:47" x14ac:dyDescent="0.2">
      <c r="A21">
        <v>2040</v>
      </c>
      <c r="B21" s="196">
        <v>144940511</v>
      </c>
      <c r="C21" s="196">
        <f t="shared" si="2"/>
        <v>100969289</v>
      </c>
      <c r="D21" s="197">
        <f t="shared" si="3"/>
        <v>12193226.763541192</v>
      </c>
      <c r="E21" s="235">
        <v>3.057019040324227</v>
      </c>
      <c r="F21" s="196">
        <v>609352.27719683945</v>
      </c>
      <c r="G21" s="197">
        <f t="shared" si="0"/>
        <v>42563802.934704542</v>
      </c>
      <c r="H21" s="197">
        <f t="shared" si="6"/>
        <v>393279.00363104045</v>
      </c>
      <c r="I21" s="196">
        <v>117007.53871586088</v>
      </c>
      <c r="J21" s="196">
        <v>100749.80702809588</v>
      </c>
      <c r="K21" s="197">
        <v>609352.27719683945</v>
      </c>
      <c r="L21" s="197">
        <f t="shared" si="1"/>
        <v>13413615.390113028</v>
      </c>
      <c r="M21" s="197">
        <f t="shared" si="4"/>
        <v>827109.62294079619</v>
      </c>
      <c r="N21" s="197">
        <v>48272614.853382073</v>
      </c>
      <c r="O21" s="196"/>
      <c r="R21" s="196">
        <v>48135118.973504625</v>
      </c>
      <c r="S21" s="199">
        <v>3.057019040324227</v>
      </c>
      <c r="T21" s="196">
        <f t="shared" si="5"/>
        <v>217757.34574395674</v>
      </c>
    </row>
    <row r="22" spans="1:47" x14ac:dyDescent="0.2">
      <c r="A22">
        <v>2041</v>
      </c>
      <c r="B22" s="196">
        <v>145432569</v>
      </c>
      <c r="C22" s="196">
        <f t="shared" si="2"/>
        <v>101461347</v>
      </c>
      <c r="D22" s="197">
        <f t="shared" si="3"/>
        <v>12802028.499977373</v>
      </c>
      <c r="E22" s="235">
        <v>3.0285095201621135</v>
      </c>
      <c r="F22" s="196">
        <v>608801.73643618077</v>
      </c>
      <c r="G22" s="197">
        <f t="shared" si="0"/>
        <v>42964486.3698612</v>
      </c>
      <c r="H22" s="197">
        <f t="shared" si="6"/>
        <v>400683.43515665829</v>
      </c>
      <c r="I22" s="196">
        <v>118530.91940885298</v>
      </c>
      <c r="J22" s="196">
        <v>100749.80702809588</v>
      </c>
      <c r="K22" s="197">
        <v>608801.73643618077</v>
      </c>
      <c r="L22" s="197">
        <f t="shared" si="1"/>
        <v>14030794.39800716</v>
      </c>
      <c r="M22" s="197">
        <f t="shared" si="4"/>
        <v>828082.46287312964</v>
      </c>
      <c r="N22" s="197">
        <v>48884132.576306596</v>
      </c>
      <c r="O22" s="196"/>
      <c r="R22" s="196">
        <v>48265125.467726596</v>
      </c>
      <c r="S22" s="199">
        <v>3.0285095201621135</v>
      </c>
      <c r="T22" s="196">
        <f t="shared" si="5"/>
        <v>219280.72643694887</v>
      </c>
    </row>
    <row r="23" spans="1:47" x14ac:dyDescent="0.2">
      <c r="A23">
        <v>2042</v>
      </c>
      <c r="B23" s="196">
        <v>145887882</v>
      </c>
      <c r="C23" s="196">
        <f t="shared" si="2"/>
        <v>101916660</v>
      </c>
      <c r="D23" s="197">
        <f t="shared" si="3"/>
        <v>13410153</v>
      </c>
      <c r="E23" s="235">
        <v>3</v>
      </c>
      <c r="F23" s="196">
        <v>608124.50002262741</v>
      </c>
      <c r="G23" s="197">
        <f t="shared" si="0"/>
        <v>43372785.333333336</v>
      </c>
      <c r="H23" s="197">
        <f t="shared" si="6"/>
        <v>408298.96347213537</v>
      </c>
      <c r="I23" s="196">
        <v>120052.92374994344</v>
      </c>
      <c r="J23" s="196">
        <v>100749.80702809588</v>
      </c>
      <c r="K23" s="197">
        <v>608124.50002262741</v>
      </c>
      <c r="L23" s="197">
        <f t="shared" si="1"/>
        <v>14647379.194272801</v>
      </c>
      <c r="M23" s="197">
        <f t="shared" si="4"/>
        <v>828927.23080066673</v>
      </c>
      <c r="N23" s="197">
        <v>49494843.415905662</v>
      </c>
      <c r="O23" s="196"/>
      <c r="R23" s="196">
        <v>48382719.672874726</v>
      </c>
      <c r="S23" s="199">
        <v>3</v>
      </c>
      <c r="T23" s="196">
        <f t="shared" si="5"/>
        <v>220802.73077803932</v>
      </c>
    </row>
    <row r="24" spans="1:47" x14ac:dyDescent="0.2">
      <c r="E24" s="204">
        <v>126521.52435351163</v>
      </c>
      <c r="G24" s="202" t="s">
        <v>67</v>
      </c>
      <c r="H24" s="196"/>
      <c r="I24" s="204"/>
      <c r="K24" s="202" t="s">
        <v>75</v>
      </c>
      <c r="S24" s="196">
        <f t="shared" si="5"/>
        <v>0</v>
      </c>
    </row>
    <row r="25" spans="1:47" x14ac:dyDescent="0.2">
      <c r="B25" s="202" t="s">
        <v>66</v>
      </c>
      <c r="D25" s="202" t="s">
        <v>74</v>
      </c>
      <c r="E25">
        <v>35219141</v>
      </c>
      <c r="R25" s="202" t="s">
        <v>61</v>
      </c>
      <c r="X25" s="202" t="s">
        <v>62</v>
      </c>
      <c r="AE25" s="202" t="s">
        <v>63</v>
      </c>
      <c r="AN25" s="202" t="s">
        <v>64</v>
      </c>
      <c r="AU25" s="202" t="s">
        <v>65</v>
      </c>
    </row>
    <row r="44" spans="1:23" x14ac:dyDescent="0.2">
      <c r="B44">
        <v>467140.05370392697</v>
      </c>
      <c r="C44">
        <v>433692.61425488984</v>
      </c>
      <c r="D44">
        <v>434915.96374471171</v>
      </c>
      <c r="E44">
        <v>436660.75408760417</v>
      </c>
      <c r="F44">
        <v>438929.22161807935</v>
      </c>
      <c r="G44">
        <v>441440.10353265243</v>
      </c>
      <c r="H44">
        <v>443548.93789022148</v>
      </c>
      <c r="I44">
        <v>445148.28935873281</v>
      </c>
      <c r="J44">
        <v>446211.20659235341</v>
      </c>
      <c r="K44">
        <v>447279.57800575701</v>
      </c>
      <c r="L44">
        <v>448378.35871967138</v>
      </c>
      <c r="M44">
        <v>449140.74023516761</v>
      </c>
      <c r="N44">
        <v>449679.27994933445</v>
      </c>
      <c r="O44">
        <v>450008.99639602174</v>
      </c>
      <c r="P44">
        <v>450513.18345462473</v>
      </c>
      <c r="Q44">
        <v>451007.49486591085</v>
      </c>
      <c r="R44">
        <v>451150.81258542096</v>
      </c>
      <c r="S44">
        <v>451134.71786590351</v>
      </c>
      <c r="T44">
        <v>450966.51750500163</v>
      </c>
      <c r="U44">
        <v>450925.35397608473</v>
      </c>
      <c r="V44">
        <v>451016.22885133326</v>
      </c>
      <c r="W44">
        <v>450978.14318675519</v>
      </c>
    </row>
    <row r="45" spans="1:23" x14ac:dyDescent="0.2">
      <c r="A45" t="s">
        <v>53</v>
      </c>
      <c r="B45">
        <v>17290294.282355659</v>
      </c>
      <c r="C45">
        <v>17579901.110924251</v>
      </c>
      <c r="D45">
        <v>17868317.898744594</v>
      </c>
      <c r="E45">
        <v>18156076.003675994</v>
      </c>
      <c r="F45">
        <v>18443704.591930106</v>
      </c>
      <c r="G45">
        <v>18731447.157196674</v>
      </c>
      <c r="H45">
        <v>19018900.702110257</v>
      </c>
      <c r="I45">
        <v>19305558.152284738</v>
      </c>
      <c r="J45">
        <v>19590889.707608052</v>
      </c>
      <c r="K45">
        <v>19874911.871383741</v>
      </c>
      <c r="L45">
        <v>20157665.964508548</v>
      </c>
      <c r="M45">
        <v>20438826.155039478</v>
      </c>
      <c r="N45">
        <v>20718181.883696817</v>
      </c>
      <c r="O45">
        <v>20995539.364395365</v>
      </c>
      <c r="P45">
        <v>21271089.719813362</v>
      </c>
      <c r="Q45">
        <v>21544838.133680828</v>
      </c>
      <c r="R45">
        <v>21816448.628485575</v>
      </c>
      <c r="S45">
        <v>22085779.607780766</v>
      </c>
      <c r="T45">
        <v>22352697.961887594</v>
      </c>
      <c r="U45">
        <v>22617350.832847949</v>
      </c>
      <c r="V45">
        <v>22879889.138092216</v>
      </c>
      <c r="W45">
        <v>23140201.538461536</v>
      </c>
    </row>
    <row r="46" spans="1:23" x14ac:dyDescent="0.2">
      <c r="B46">
        <v>141371.04393824984</v>
      </c>
      <c r="C46">
        <v>144085.78568629717</v>
      </c>
      <c r="D46">
        <v>146499.17592436876</v>
      </c>
      <c r="E46">
        <v>148902.64915620495</v>
      </c>
      <c r="F46">
        <v>151300.6333639666</v>
      </c>
      <c r="G46">
        <v>153697.53826608422</v>
      </c>
      <c r="H46">
        <v>156095.39297663895</v>
      </c>
      <c r="I46">
        <v>158490.83918425214</v>
      </c>
      <c r="J46">
        <v>160879.65126903949</v>
      </c>
      <c r="K46">
        <v>163257.41423006711</v>
      </c>
      <c r="L46">
        <v>165624.2655948645</v>
      </c>
      <c r="M46">
        <v>167980.5497042379</v>
      </c>
      <c r="N46">
        <v>170323.55129199565</v>
      </c>
      <c r="O46">
        <v>172651.51569747349</v>
      </c>
      <c r="P46">
        <v>174962.82803662805</v>
      </c>
      <c r="Q46">
        <v>177259.08099844467</v>
      </c>
      <c r="R46">
        <v>179540.31778067356</v>
      </c>
      <c r="S46">
        <v>181803.73857071312</v>
      </c>
      <c r="T46">
        <v>184048.16339817306</v>
      </c>
      <c r="U46">
        <v>186272.48301572996</v>
      </c>
      <c r="V46">
        <v>188477.92360706624</v>
      </c>
      <c r="W46">
        <v>190665.74281743512</v>
      </c>
    </row>
    <row r="53" spans="18:20" x14ac:dyDescent="0.2">
      <c r="R53" t="s">
        <v>0</v>
      </c>
      <c r="S53" t="s">
        <v>103</v>
      </c>
      <c r="T53" t="s">
        <v>104</v>
      </c>
    </row>
    <row r="54" spans="18:20" x14ac:dyDescent="0.2">
      <c r="R54">
        <v>1950</v>
      </c>
      <c r="S54">
        <v>25.8</v>
      </c>
      <c r="T54" s="224">
        <v>3.4000000000000002E-2</v>
      </c>
    </row>
    <row r="55" spans="18:20" x14ac:dyDescent="0.2">
      <c r="R55">
        <f>+R54+10</f>
        <v>1960</v>
      </c>
      <c r="S55">
        <v>34.9</v>
      </c>
      <c r="T55" s="224">
        <v>3.1E-2</v>
      </c>
    </row>
    <row r="56" spans="18:20" x14ac:dyDescent="0.2">
      <c r="R56">
        <f t="shared" ref="R56:R61" si="7">+R55+10</f>
        <v>1970</v>
      </c>
      <c r="S56">
        <v>48.2</v>
      </c>
      <c r="T56" s="224">
        <v>3.1E-2</v>
      </c>
    </row>
    <row r="57" spans="18:20" x14ac:dyDescent="0.2">
      <c r="R57">
        <f t="shared" si="7"/>
        <v>1980</v>
      </c>
      <c r="S57">
        <v>66.8</v>
      </c>
      <c r="T57" s="224">
        <v>2.4E-2</v>
      </c>
    </row>
    <row r="58" spans="18:20" x14ac:dyDescent="0.2">
      <c r="R58">
        <f t="shared" si="7"/>
        <v>1990</v>
      </c>
      <c r="S58">
        <v>81.2</v>
      </c>
      <c r="T58" s="224">
        <v>1.9E-2</v>
      </c>
    </row>
    <row r="59" spans="18:20" x14ac:dyDescent="0.2">
      <c r="R59">
        <f t="shared" si="7"/>
        <v>2000</v>
      </c>
      <c r="S59">
        <v>97.5</v>
      </c>
      <c r="T59" s="224">
        <v>1.4E-2</v>
      </c>
    </row>
    <row r="60" spans="18:20" x14ac:dyDescent="0.2">
      <c r="R60">
        <f t="shared" si="7"/>
        <v>2010</v>
      </c>
      <c r="S60">
        <v>112.3</v>
      </c>
      <c r="T60" s="224">
        <v>1.4E-2</v>
      </c>
    </row>
    <row r="61" spans="18:20" x14ac:dyDescent="0.2">
      <c r="R61">
        <f t="shared" si="7"/>
        <v>2020</v>
      </c>
      <c r="S61">
        <v>126.02</v>
      </c>
      <c r="T61" s="224">
        <v>1.0999999999999999E-2</v>
      </c>
    </row>
    <row r="71" spans="1:21" x14ac:dyDescent="0.2">
      <c r="T71" s="94"/>
      <c r="U71" s="94"/>
    </row>
    <row r="72" spans="1:21" x14ac:dyDescent="0.2">
      <c r="T72" s="95"/>
      <c r="U72" s="95"/>
    </row>
    <row r="78" spans="1:21" x14ac:dyDescent="0.2">
      <c r="B78" s="200" t="s">
        <v>54</v>
      </c>
      <c r="C78" t="s">
        <v>55</v>
      </c>
      <c r="D78" t="s">
        <v>0</v>
      </c>
      <c r="E78" t="s">
        <v>56</v>
      </c>
      <c r="F78" t="s">
        <v>57</v>
      </c>
    </row>
    <row r="79" spans="1:21" x14ac:dyDescent="0.2">
      <c r="A79">
        <v>2019</v>
      </c>
      <c r="B79">
        <v>127434</v>
      </c>
      <c r="C79">
        <v>209614.17950381458</v>
      </c>
      <c r="D79">
        <v>2018</v>
      </c>
      <c r="E79" s="197">
        <v>210350</v>
      </c>
      <c r="F79" s="197">
        <v>862077.11189910863</v>
      </c>
    </row>
    <row r="80" spans="1:21" x14ac:dyDescent="0.2">
      <c r="A80">
        <v>2020</v>
      </c>
      <c r="B80">
        <v>144725</v>
      </c>
      <c r="C80">
        <v>212012.52915859321</v>
      </c>
      <c r="D80">
        <v>2019</v>
      </c>
      <c r="E80" s="197">
        <v>181040</v>
      </c>
      <c r="F80" s="197">
        <v>870831.51801691251</v>
      </c>
    </row>
    <row r="81" spans="1:6" x14ac:dyDescent="0.2">
      <c r="A81">
        <v>2021</v>
      </c>
      <c r="B81">
        <v>169224</v>
      </c>
      <c r="C81">
        <v>161474.70770807727</v>
      </c>
      <c r="D81">
        <v>2020</v>
      </c>
      <c r="E81" s="201">
        <v>151390</v>
      </c>
      <c r="F81" s="197">
        <v>875856.01274375117</v>
      </c>
    </row>
    <row r="85" spans="1:6" x14ac:dyDescent="0.2">
      <c r="A85" t="s">
        <v>58</v>
      </c>
      <c r="B85">
        <f>100-B86-B87</f>
        <v>93.92</v>
      </c>
    </row>
    <row r="86" spans="1:6" x14ac:dyDescent="0.2">
      <c r="A86" t="s">
        <v>59</v>
      </c>
      <c r="B86">
        <v>3.14</v>
      </c>
    </row>
    <row r="87" spans="1:6" x14ac:dyDescent="0.2">
      <c r="A87" t="s">
        <v>60</v>
      </c>
      <c r="B87">
        <v>2.94</v>
      </c>
    </row>
    <row r="108" spans="1:4" x14ac:dyDescent="0.2">
      <c r="A108" t="s">
        <v>87</v>
      </c>
      <c r="B108" t="s">
        <v>117</v>
      </c>
      <c r="C108" t="s">
        <v>88</v>
      </c>
      <c r="D108" t="s">
        <v>116</v>
      </c>
    </row>
    <row r="109" spans="1:4" x14ac:dyDescent="0.2">
      <c r="A109">
        <v>2022</v>
      </c>
      <c r="B109" s="239">
        <v>3.9369679727784192E-2</v>
      </c>
      <c r="C109" s="225">
        <f>AVERAGE(B109:B129)</f>
        <v>3.5889946080046906E-2</v>
      </c>
      <c r="D109" s="227">
        <v>16068.541920595033</v>
      </c>
    </row>
    <row r="110" spans="1:4" x14ac:dyDescent="0.2">
      <c r="A110">
        <v>2023</v>
      </c>
      <c r="B110" s="239">
        <v>3.9041589181542047E-2</v>
      </c>
      <c r="C110" s="225"/>
      <c r="D110" s="227">
        <v>16102.548916216228</v>
      </c>
    </row>
    <row r="111" spans="1:4" x14ac:dyDescent="0.2">
      <c r="A111">
        <v>2024</v>
      </c>
      <c r="B111" s="239">
        <v>3.8718207071958347E-2</v>
      </c>
      <c r="C111" s="225"/>
      <c r="D111" s="227">
        <v>16137.450742306877</v>
      </c>
    </row>
    <row r="112" spans="1:4" x14ac:dyDescent="0.2">
      <c r="A112">
        <v>2025</v>
      </c>
      <c r="B112" s="239">
        <v>3.8397161207611732E-2</v>
      </c>
      <c r="C112" s="225"/>
      <c r="D112" s="227">
        <v>16172.284031418767</v>
      </c>
    </row>
    <row r="113" spans="1:5" x14ac:dyDescent="0.2">
      <c r="A113">
        <v>2026</v>
      </c>
      <c r="B113" s="239">
        <v>3.8083610958686932E-2</v>
      </c>
      <c r="C113" s="225"/>
      <c r="D113" s="227">
        <v>16209.249777629209</v>
      </c>
    </row>
    <row r="114" spans="1:5" x14ac:dyDescent="0.2">
      <c r="A114">
        <v>2027</v>
      </c>
      <c r="B114" s="239">
        <v>3.777359543666068E-2</v>
      </c>
      <c r="C114" s="225"/>
      <c r="D114" s="227">
        <v>16246.719065127143</v>
      </c>
    </row>
    <row r="115" spans="1:5" x14ac:dyDescent="0.2">
      <c r="A115">
        <v>2028</v>
      </c>
      <c r="B115" s="239">
        <v>3.7467539698989964E-2</v>
      </c>
      <c r="C115" s="225"/>
      <c r="D115" s="227">
        <v>16284.8991692523</v>
      </c>
    </row>
    <row r="116" spans="1:5" x14ac:dyDescent="0.2">
      <c r="A116">
        <v>2029</v>
      </c>
      <c r="B116" s="239">
        <v>3.7163693027297981E-2</v>
      </c>
      <c r="C116" s="225"/>
      <c r="D116" s="227">
        <v>16323.050095323775</v>
      </c>
    </row>
    <row r="117" spans="1:5" x14ac:dyDescent="0.2">
      <c r="A117">
        <v>2030</v>
      </c>
      <c r="B117" s="239">
        <v>3.6860151224992727E-2</v>
      </c>
      <c r="C117" s="225"/>
      <c r="D117" s="227">
        <v>16360.332037875236</v>
      </c>
    </row>
    <row r="118" spans="1:5" x14ac:dyDescent="0.2">
      <c r="A118">
        <v>2031</v>
      </c>
      <c r="B118" s="239">
        <v>3.65568340995613E-2</v>
      </c>
      <c r="C118" s="225"/>
      <c r="D118" s="227">
        <v>16396.687903655602</v>
      </c>
    </row>
    <row r="119" spans="1:5" x14ac:dyDescent="0.2">
      <c r="A119">
        <v>2032</v>
      </c>
      <c r="B119" s="239">
        <v>3.6253213401917367E-2</v>
      </c>
      <c r="C119" s="225"/>
      <c r="D119" s="228">
        <v>16431.855666897027</v>
      </c>
      <c r="E119" s="95"/>
    </row>
    <row r="120" spans="1:5" x14ac:dyDescent="0.2">
      <c r="A120">
        <v>2033</v>
      </c>
      <c r="B120" s="239">
        <v>3.5799705285489043E-2</v>
      </c>
      <c r="C120" s="225"/>
      <c r="D120" s="228">
        <v>16466.099595575681</v>
      </c>
      <c r="E120" s="95"/>
    </row>
    <row r="121" spans="1:5" x14ac:dyDescent="0.2">
      <c r="A121">
        <v>2034</v>
      </c>
      <c r="B121" s="239">
        <v>3.5347790034576568E-2</v>
      </c>
      <c r="C121" s="225"/>
      <c r="D121" s="228">
        <v>16498.510427781846</v>
      </c>
      <c r="E121" s="95"/>
    </row>
    <row r="122" spans="1:5" x14ac:dyDescent="0.2">
      <c r="A122">
        <v>2035</v>
      </c>
      <c r="B122" s="239">
        <v>3.4899939305727927E-2</v>
      </c>
      <c r="C122" s="225"/>
      <c r="D122" s="228">
        <v>16530.208181319576</v>
      </c>
      <c r="E122" s="95"/>
    </row>
    <row r="123" spans="1:5" x14ac:dyDescent="0.2">
      <c r="A123">
        <v>2036</v>
      </c>
      <c r="B123" s="239">
        <v>3.445543406448013E-2</v>
      </c>
      <c r="C123" s="225"/>
      <c r="D123" s="228">
        <v>16560.84755123888</v>
      </c>
      <c r="E123" s="95"/>
    </row>
    <row r="124" spans="1:5" x14ac:dyDescent="0.2">
      <c r="A124">
        <v>2037</v>
      </c>
      <c r="B124" s="239">
        <v>3.4015034619416074E-2</v>
      </c>
      <c r="C124" s="225"/>
      <c r="D124" s="228">
        <v>16590.784935394011</v>
      </c>
      <c r="E124" s="95"/>
    </row>
    <row r="125" spans="1:5" x14ac:dyDescent="0.2">
      <c r="A125">
        <v>2038</v>
      </c>
      <c r="B125" s="239">
        <v>3.3574523856032074E-2</v>
      </c>
      <c r="C125" s="225"/>
      <c r="D125" s="228">
        <v>16617.935199815012</v>
      </c>
      <c r="E125" s="95"/>
    </row>
    <row r="126" spans="1:5" x14ac:dyDescent="0.2">
      <c r="A126">
        <v>2039</v>
      </c>
      <c r="B126" s="239">
        <v>3.3135902922173319E-2</v>
      </c>
      <c r="C126" s="225"/>
      <c r="D126" s="227">
        <v>16643.213733206419</v>
      </c>
    </row>
    <row r="127" spans="1:5" x14ac:dyDescent="0.2">
      <c r="A127">
        <v>2040</v>
      </c>
      <c r="B127" s="239">
        <v>3.269637740642363E-2</v>
      </c>
      <c r="C127" s="225"/>
      <c r="D127" s="227">
        <v>16665.149016701591</v>
      </c>
    </row>
    <row r="128" spans="1:5" x14ac:dyDescent="0.2">
      <c r="A128">
        <v>2041</v>
      </c>
      <c r="B128" s="239">
        <v>3.2258116263505353E-2</v>
      </c>
      <c r="C128" s="225"/>
      <c r="D128" s="227">
        <v>16684.75174133811</v>
      </c>
    </row>
    <row r="129" spans="1:4" x14ac:dyDescent="0.2">
      <c r="A129">
        <v>2042</v>
      </c>
      <c r="B129" s="240">
        <v>3.1820768886157681E-2</v>
      </c>
      <c r="C129" s="225"/>
      <c r="D129" s="227">
        <v>16701.773815077984</v>
      </c>
    </row>
    <row r="130" spans="1:4" x14ac:dyDescent="0.2">
      <c r="D130" s="226"/>
    </row>
    <row r="158" spans="1:9" x14ac:dyDescent="0.2">
      <c r="A158" t="s">
        <v>52</v>
      </c>
      <c r="B158" t="s">
        <v>89</v>
      </c>
      <c r="C158" t="s">
        <v>81</v>
      </c>
      <c r="D158" t="s">
        <v>90</v>
      </c>
      <c r="E158" t="s">
        <v>91</v>
      </c>
      <c r="F158" t="s">
        <v>92</v>
      </c>
      <c r="G158" s="232" t="s">
        <v>95</v>
      </c>
      <c r="H158" t="s">
        <v>93</v>
      </c>
      <c r="I158" s="232" t="s">
        <v>94</v>
      </c>
    </row>
    <row r="159" spans="1:9" x14ac:dyDescent="0.2">
      <c r="A159">
        <v>2020</v>
      </c>
      <c r="B159" s="196">
        <v>127747200.8295</v>
      </c>
      <c r="C159" s="230">
        <v>3.627209443566497</v>
      </c>
      <c r="D159">
        <f t="shared" ref="D159" si="8">((B159/C159))-35219141</f>
        <v>0</v>
      </c>
      <c r="E159" s="231"/>
      <c r="G159" s="233">
        <f>+F159+E159</f>
        <v>0</v>
      </c>
      <c r="H159" s="196">
        <v>803591.789609347</v>
      </c>
      <c r="I159" s="233">
        <f>+H159-G159</f>
        <v>803591.789609347</v>
      </c>
    </row>
    <row r="160" spans="1:9" x14ac:dyDescent="0.2">
      <c r="A160">
        <v>2021</v>
      </c>
      <c r="B160" s="196">
        <v>128972439</v>
      </c>
      <c r="C160" s="230">
        <v>3.5986999234043835</v>
      </c>
      <c r="D160" s="196">
        <f>(($B$159/C160))-35219141</f>
        <v>279012.09653567523</v>
      </c>
      <c r="E160" s="231">
        <f t="shared" ref="E160" si="9">+D160-D159</f>
        <v>279012.09653567523</v>
      </c>
      <c r="G160" s="233">
        <f t="shared" ref="G160:G181" si="10">+F160+E160</f>
        <v>279012.09653567523</v>
      </c>
      <c r="H160" s="196">
        <v>808276.64593463077</v>
      </c>
      <c r="I160" s="233">
        <f t="shared" ref="I160:I181" si="11">+H160-G160</f>
        <v>529264.54939895554</v>
      </c>
    </row>
    <row r="161" spans="1:9" x14ac:dyDescent="0.2">
      <c r="A161">
        <v>2022</v>
      </c>
      <c r="B161" s="196">
        <v>130118356</v>
      </c>
      <c r="C161" s="198">
        <v>3.57019040324227</v>
      </c>
      <c r="D161" s="197">
        <f t="shared" ref="D161:D181" si="12">(($B$159/C161))-35219141</f>
        <v>562480.25848703086</v>
      </c>
      <c r="E161" s="231">
        <f>+D161-D160</f>
        <v>283468.16195135564</v>
      </c>
      <c r="F161" s="196">
        <v>89596.549966016333</v>
      </c>
      <c r="G161" s="233">
        <f t="shared" si="10"/>
        <v>373064.71191737195</v>
      </c>
      <c r="H161" s="196">
        <v>797501.33033004892</v>
      </c>
      <c r="I161" s="233">
        <f t="shared" si="11"/>
        <v>424436.61841267697</v>
      </c>
    </row>
    <row r="162" spans="1:9" x14ac:dyDescent="0.2">
      <c r="A162">
        <v>2023</v>
      </c>
      <c r="B162" s="196">
        <v>131230255</v>
      </c>
      <c r="C162" s="198">
        <v>3.5416808830801565</v>
      </c>
      <c r="D162" s="197">
        <f t="shared" si="12"/>
        <v>850512.09601802379</v>
      </c>
      <c r="E162" s="231">
        <f t="shared" ref="E162:E181" si="13">+D162-D161</f>
        <v>288031.83753099293</v>
      </c>
      <c r="F162" s="196">
        <v>91114.437399356175</v>
      </c>
      <c r="G162" s="233">
        <f t="shared" si="10"/>
        <v>379146.27493034909</v>
      </c>
      <c r="H162" s="196">
        <v>799189.02242043079</v>
      </c>
      <c r="I162" s="233">
        <f t="shared" si="11"/>
        <v>420042.7474900817</v>
      </c>
    </row>
    <row r="163" spans="1:9" x14ac:dyDescent="0.2">
      <c r="A163">
        <v>2024</v>
      </c>
      <c r="B163" s="196">
        <v>132308276</v>
      </c>
      <c r="C163" s="198">
        <v>3.513171362918043</v>
      </c>
      <c r="D163" s="197">
        <f t="shared" si="12"/>
        <v>1143218.7123349756</v>
      </c>
      <c r="E163" s="231">
        <f t="shared" si="13"/>
        <v>292706.61631695181</v>
      </c>
      <c r="F163" s="196">
        <v>92632.749344338634</v>
      </c>
      <c r="G163" s="233">
        <f t="shared" si="10"/>
        <v>385339.36566129047</v>
      </c>
      <c r="H163" s="196">
        <v>800921.12297083496</v>
      </c>
      <c r="I163" s="233">
        <f t="shared" si="11"/>
        <v>415581.75730954448</v>
      </c>
    </row>
    <row r="164" spans="1:9" x14ac:dyDescent="0.2">
      <c r="A164">
        <v>2025</v>
      </c>
      <c r="B164" s="196">
        <v>133352387</v>
      </c>
      <c r="C164" s="198">
        <v>3.4846618427559295</v>
      </c>
      <c r="D164" s="197">
        <f t="shared" si="12"/>
        <v>1440714.8465770781</v>
      </c>
      <c r="E164" s="231">
        <f t="shared" si="13"/>
        <v>297496.1342421025</v>
      </c>
      <c r="F164" s="196">
        <v>94151.595760834622</v>
      </c>
      <c r="G164" s="233">
        <f t="shared" si="10"/>
        <v>391647.73000293714</v>
      </c>
      <c r="H164" s="196">
        <v>802649.82218234334</v>
      </c>
      <c r="I164" s="233">
        <f t="shared" si="11"/>
        <v>411002.0921794062</v>
      </c>
    </row>
    <row r="165" spans="1:9" x14ac:dyDescent="0.2">
      <c r="A165">
        <v>2026</v>
      </c>
      <c r="B165" s="196">
        <v>134362934</v>
      </c>
      <c r="C165" s="198">
        <v>3.456152322593816</v>
      </c>
      <c r="D165" s="197">
        <f t="shared" si="12"/>
        <v>1743119.0237789005</v>
      </c>
      <c r="E165" s="231">
        <f t="shared" si="13"/>
        <v>302404.1772018224</v>
      </c>
      <c r="F165" s="196">
        <v>95670.966809318154</v>
      </c>
      <c r="G165" s="233">
        <f t="shared" si="10"/>
        <v>398075.14401114057</v>
      </c>
      <c r="H165" s="196">
        <v>804484.35053025605</v>
      </c>
      <c r="I165" s="233">
        <f t="shared" si="11"/>
        <v>406409.20651911548</v>
      </c>
    </row>
    <row r="166" spans="1:9" x14ac:dyDescent="0.2">
      <c r="A166">
        <v>2027</v>
      </c>
      <c r="B166" s="196">
        <v>135339973</v>
      </c>
      <c r="C166" s="198">
        <v>3.4276428024317025</v>
      </c>
      <c r="D166" s="197">
        <f t="shared" si="12"/>
        <v>2050553.7123169303</v>
      </c>
      <c r="E166" s="231">
        <f t="shared" si="13"/>
        <v>307434.68853802979</v>
      </c>
      <c r="F166" s="196">
        <v>97191.125751050262</v>
      </c>
      <c r="G166" s="233">
        <f t="shared" si="10"/>
        <v>404625.81428908004</v>
      </c>
      <c r="H166" s="196">
        <v>806343.86852022796</v>
      </c>
      <c r="I166" s="233">
        <f t="shared" si="11"/>
        <v>401718.05423114792</v>
      </c>
    </row>
    <row r="167" spans="1:9" x14ac:dyDescent="0.2">
      <c r="A167">
        <v>2028</v>
      </c>
      <c r="B167" s="196">
        <v>136283592</v>
      </c>
      <c r="C167" s="198">
        <v>3.399133282269589</v>
      </c>
      <c r="D167" s="197">
        <f t="shared" si="12"/>
        <v>2363145.4892793074</v>
      </c>
      <c r="E167" s="231">
        <f t="shared" si="13"/>
        <v>312591.77696237713</v>
      </c>
      <c r="F167" s="196">
        <v>98712.133090402975</v>
      </c>
      <c r="G167" s="233">
        <f t="shared" si="10"/>
        <v>411303.91005278012</v>
      </c>
      <c r="H167" s="196">
        <v>808238.66276961542</v>
      </c>
      <c r="I167" s="233">
        <f t="shared" si="11"/>
        <v>396934.7527168353</v>
      </c>
    </row>
    <row r="168" spans="1:9" x14ac:dyDescent="0.2">
      <c r="A168">
        <v>2029</v>
      </c>
      <c r="B168" s="196">
        <v>137193751</v>
      </c>
      <c r="C168" s="198">
        <v>3.3706237621074755</v>
      </c>
      <c r="D168" s="197">
        <f t="shared" si="12"/>
        <v>2681025.2142280564</v>
      </c>
      <c r="E168" s="231">
        <f t="shared" si="13"/>
        <v>317879.72494874895</v>
      </c>
      <c r="F168" s="196">
        <v>100234.07489703076</v>
      </c>
      <c r="G168" s="233">
        <f t="shared" si="10"/>
        <v>418113.79984577972</v>
      </c>
      <c r="H168" s="196">
        <v>810132.00897663657</v>
      </c>
      <c r="I168" s="233">
        <f t="shared" si="11"/>
        <v>392018.20913085685</v>
      </c>
    </row>
    <row r="169" spans="1:9" x14ac:dyDescent="0.2">
      <c r="A169">
        <v>2030</v>
      </c>
      <c r="B169" s="196">
        <v>138070271</v>
      </c>
      <c r="C169" s="198">
        <v>3.342114241945362</v>
      </c>
      <c r="D169" s="197">
        <f t="shared" si="12"/>
        <v>3004328.211854808</v>
      </c>
      <c r="E169" s="231">
        <f t="shared" si="13"/>
        <v>323302.99762675166</v>
      </c>
      <c r="F169" s="196">
        <v>101756.94521465954</v>
      </c>
      <c r="G169" s="233">
        <f t="shared" si="10"/>
        <v>425059.94284141122</v>
      </c>
      <c r="H169" s="196">
        <v>811982.22945065447</v>
      </c>
      <c r="I169" s="233">
        <f t="shared" si="11"/>
        <v>386922.28660924325</v>
      </c>
    </row>
    <row r="170" spans="1:9" x14ac:dyDescent="0.2">
      <c r="A170">
        <v>2031</v>
      </c>
      <c r="B170" s="196">
        <v>138912969</v>
      </c>
      <c r="C170" s="198">
        <v>3.3136047217832485</v>
      </c>
      <c r="D170" s="197">
        <f t="shared" si="12"/>
        <v>3333194.464065738</v>
      </c>
      <c r="E170" s="231">
        <f t="shared" si="13"/>
        <v>328866.25221092999</v>
      </c>
      <c r="F170" s="196">
        <v>103280.63390767928</v>
      </c>
      <c r="G170" s="233">
        <f t="shared" si="10"/>
        <v>432146.88611860928</v>
      </c>
      <c r="H170" s="196">
        <v>813786.49077970488</v>
      </c>
      <c r="I170" s="233">
        <f t="shared" si="11"/>
        <v>381639.6046610956</v>
      </c>
    </row>
    <row r="171" spans="1:9" x14ac:dyDescent="0.2">
      <c r="A171">
        <v>2032</v>
      </c>
      <c r="B171" s="196">
        <v>139721625</v>
      </c>
      <c r="C171" s="198">
        <v>3.285095201621135</v>
      </c>
      <c r="D171" s="197">
        <f t="shared" si="12"/>
        <v>3667768.8120684847</v>
      </c>
      <c r="E171" s="231">
        <f t="shared" si="13"/>
        <v>334574.3480027467</v>
      </c>
      <c r="F171" s="196">
        <v>104805.0240322891</v>
      </c>
      <c r="G171" s="233">
        <f t="shared" si="10"/>
        <v>439379.37203503581</v>
      </c>
      <c r="H171" s="196">
        <v>815531.78920359688</v>
      </c>
      <c r="I171" s="233">
        <f t="shared" si="11"/>
        <v>376152.41716856108</v>
      </c>
    </row>
    <row r="172" spans="1:9" x14ac:dyDescent="0.2">
      <c r="A172">
        <v>2033</v>
      </c>
      <c r="B172" s="196">
        <v>140496069</v>
      </c>
      <c r="C172" s="198">
        <v>3.2565856814590215</v>
      </c>
      <c r="D172" s="197">
        <f t="shared" si="12"/>
        <v>4008201.169073984</v>
      </c>
      <c r="E172" s="231">
        <f t="shared" si="13"/>
        <v>340432.3570054993</v>
      </c>
      <c r="F172" s="196">
        <v>106329.96642764714</v>
      </c>
      <c r="G172" s="233">
        <f t="shared" si="10"/>
        <v>446762.32343314646</v>
      </c>
      <c r="H172" s="196">
        <v>817231.23975836881</v>
      </c>
      <c r="I172" s="233">
        <f t="shared" si="11"/>
        <v>370468.91632522235</v>
      </c>
    </row>
    <row r="173" spans="1:9" x14ac:dyDescent="0.2">
      <c r="A173">
        <v>2034</v>
      </c>
      <c r="B173" s="196">
        <v>141235991</v>
      </c>
      <c r="C173" s="198">
        <v>3.228076161296908</v>
      </c>
      <c r="D173" s="197">
        <f t="shared" si="12"/>
        <v>4354646.7442694679</v>
      </c>
      <c r="E173" s="231">
        <f t="shared" si="13"/>
        <v>346445.57519548386</v>
      </c>
      <c r="F173" s="196">
        <v>107855.34509340371</v>
      </c>
      <c r="G173" s="233">
        <f t="shared" si="10"/>
        <v>454300.92028888757</v>
      </c>
      <c r="H173" s="196">
        <v>818839.7177834888</v>
      </c>
      <c r="I173" s="233">
        <f t="shared" si="11"/>
        <v>364538.79749460123</v>
      </c>
    </row>
    <row r="174" spans="1:9" x14ac:dyDescent="0.2">
      <c r="A174">
        <v>2035</v>
      </c>
      <c r="B174" s="196">
        <v>141941270</v>
      </c>
      <c r="C174" s="198">
        <v>3.1995666411347945</v>
      </c>
      <c r="D174" s="197">
        <f t="shared" si="12"/>
        <v>4707266.2787656412</v>
      </c>
      <c r="E174" s="231">
        <f t="shared" si="13"/>
        <v>352619.53449617326</v>
      </c>
      <c r="F174" s="196">
        <v>109380.93150755868</v>
      </c>
      <c r="G174" s="233">
        <f t="shared" si="10"/>
        <v>462000.46600373194</v>
      </c>
      <c r="H174" s="196">
        <v>820412.80728908326</v>
      </c>
      <c r="I174" s="233">
        <f t="shared" si="11"/>
        <v>358412.34128535131</v>
      </c>
    </row>
    <row r="175" spans="1:9" x14ac:dyDescent="0.2">
      <c r="A175">
        <v>2036</v>
      </c>
      <c r="B175" s="196">
        <v>142611735</v>
      </c>
      <c r="C175" s="198">
        <v>3.171057120972681</v>
      </c>
      <c r="D175" s="197">
        <f t="shared" si="12"/>
        <v>5066226.294271633</v>
      </c>
      <c r="E175" s="231">
        <f t="shared" si="13"/>
        <v>358960.01550599188</v>
      </c>
      <c r="F175" s="196">
        <v>110906.63667944225</v>
      </c>
      <c r="G175" s="233">
        <f t="shared" si="10"/>
        <v>469866.65218543413</v>
      </c>
      <c r="H175" s="196">
        <v>821933.37155306828</v>
      </c>
      <c r="I175" s="233">
        <f t="shared" si="11"/>
        <v>352066.71936763416</v>
      </c>
    </row>
    <row r="176" spans="1:9" x14ac:dyDescent="0.2">
      <c r="A176">
        <v>2037</v>
      </c>
      <c r="B176" s="196">
        <v>143247277</v>
      </c>
      <c r="C176" s="198">
        <v>3.1425476008105675</v>
      </c>
      <c r="D176" s="197">
        <f t="shared" si="12"/>
        <v>5431699.3553059176</v>
      </c>
      <c r="E176" s="231">
        <f t="shared" si="13"/>
        <v>365473.06103428453</v>
      </c>
      <c r="F176" s="196">
        <v>112432.32899905607</v>
      </c>
      <c r="G176" s="233">
        <f t="shared" si="10"/>
        <v>477905.39003334061</v>
      </c>
      <c r="H176" s="196">
        <v>823419.09781386913</v>
      </c>
      <c r="I176" s="233">
        <f t="shared" si="11"/>
        <v>345513.70778052852</v>
      </c>
    </row>
    <row r="177" spans="1:9" x14ac:dyDescent="0.2">
      <c r="A177">
        <v>2038</v>
      </c>
      <c r="B177" s="196">
        <v>143847469</v>
      </c>
      <c r="C177" s="198">
        <v>3.114038080648454</v>
      </c>
      <c r="D177" s="197">
        <f t="shared" si="12"/>
        <v>5803864.3458108231</v>
      </c>
      <c r="E177" s="231">
        <f t="shared" si="13"/>
        <v>372164.99050490558</v>
      </c>
      <c r="F177" s="196">
        <v>113957.92140352287</v>
      </c>
      <c r="G177" s="233">
        <f t="shared" si="10"/>
        <v>486122.91190842842</v>
      </c>
      <c r="H177" s="196">
        <v>824766.50547744241</v>
      </c>
      <c r="I177" s="233">
        <f t="shared" si="11"/>
        <v>338643.59356901399</v>
      </c>
    </row>
    <row r="178" spans="1:9" x14ac:dyDescent="0.2">
      <c r="A178">
        <v>2039</v>
      </c>
      <c r="B178" s="196">
        <v>144412041</v>
      </c>
      <c r="C178" s="198">
        <v>3.0855285604863405</v>
      </c>
      <c r="D178" s="197">
        <f t="shared" si="12"/>
        <v>6182906.7611020729</v>
      </c>
      <c r="E178" s="231">
        <f t="shared" si="13"/>
        <v>379042.41529124975</v>
      </c>
      <c r="F178" s="196">
        <v>115483.06834613743</v>
      </c>
      <c r="G178" s="233">
        <f t="shared" si="10"/>
        <v>494525.48363738717</v>
      </c>
      <c r="H178" s="196">
        <v>826021.02326361649</v>
      </c>
      <c r="I178" s="233">
        <f t="shared" si="11"/>
        <v>331495.53962622932</v>
      </c>
    </row>
    <row r="179" spans="1:9" x14ac:dyDescent="0.2">
      <c r="A179">
        <v>2040</v>
      </c>
      <c r="B179" s="196">
        <v>144940511</v>
      </c>
      <c r="C179" s="198">
        <v>3.057019040324227</v>
      </c>
      <c r="D179" s="197">
        <f t="shared" si="12"/>
        <v>6569019.0161545426</v>
      </c>
      <c r="E179" s="231">
        <f t="shared" si="13"/>
        <v>386112.25505246967</v>
      </c>
      <c r="F179" s="196">
        <v>117007.53871586088</v>
      </c>
      <c r="G179" s="233">
        <f t="shared" si="10"/>
        <v>503119.79376833054</v>
      </c>
      <c r="H179" s="196">
        <v>827109.62294079619</v>
      </c>
      <c r="I179" s="233">
        <f t="shared" si="11"/>
        <v>323989.82917246566</v>
      </c>
    </row>
    <row r="180" spans="1:9" x14ac:dyDescent="0.2">
      <c r="A180">
        <v>2041</v>
      </c>
      <c r="B180" s="196">
        <v>145432569</v>
      </c>
      <c r="C180" s="198">
        <v>3.0285095201621135</v>
      </c>
      <c r="D180" s="197">
        <f t="shared" si="12"/>
        <v>6962400.7713006884</v>
      </c>
      <c r="E180" s="231">
        <f t="shared" si="13"/>
        <v>393381.75514614582</v>
      </c>
      <c r="F180" s="196">
        <v>118530.91940885298</v>
      </c>
      <c r="G180" s="233">
        <f t="shared" si="10"/>
        <v>511912.67455499881</v>
      </c>
      <c r="H180" s="196">
        <v>828082.46287312964</v>
      </c>
      <c r="I180" s="233">
        <f t="shared" si="11"/>
        <v>316169.78831813083</v>
      </c>
    </row>
    <row r="181" spans="1:9" x14ac:dyDescent="0.2">
      <c r="A181">
        <v>2042</v>
      </c>
      <c r="B181" s="196">
        <v>145887882</v>
      </c>
      <c r="C181" s="198">
        <v>3</v>
      </c>
      <c r="D181" s="197">
        <f t="shared" si="12"/>
        <v>7363259.2765000015</v>
      </c>
      <c r="E181" s="231">
        <f t="shared" si="13"/>
        <v>400858.50519931316</v>
      </c>
      <c r="F181" s="196">
        <v>120052.92374994344</v>
      </c>
      <c r="G181" s="233">
        <f t="shared" si="10"/>
        <v>520911.4289492566</v>
      </c>
      <c r="H181" s="196">
        <v>828927.23080066673</v>
      </c>
      <c r="I181" s="233">
        <f t="shared" si="11"/>
        <v>308015.80185141013</v>
      </c>
    </row>
    <row r="186" spans="1:9" x14ac:dyDescent="0.2">
      <c r="A186" t="s">
        <v>52</v>
      </c>
      <c r="B186" t="s">
        <v>89</v>
      </c>
      <c r="C186" t="s">
        <v>96</v>
      </c>
      <c r="D186" t="s">
        <v>97</v>
      </c>
      <c r="E186" t="s">
        <v>101</v>
      </c>
      <c r="F186" t="s">
        <v>98</v>
      </c>
      <c r="G186" t="s">
        <v>100</v>
      </c>
      <c r="H186" t="s">
        <v>99</v>
      </c>
    </row>
    <row r="187" spans="1:9" x14ac:dyDescent="0.2">
      <c r="A187">
        <v>2020</v>
      </c>
      <c r="B187" s="196">
        <v>127747200.8295</v>
      </c>
      <c r="C187" s="234">
        <v>3.63</v>
      </c>
      <c r="D187" s="234">
        <v>3</v>
      </c>
      <c r="E187" s="231">
        <f>((B187/C187))-35219141</f>
        <v>-27074.655785121024</v>
      </c>
      <c r="F187" s="231">
        <f>+E188-E187</f>
        <v>337531.17644628137</v>
      </c>
      <c r="G187" s="231">
        <f t="shared" ref="G187:G210" si="14">((B187/D187))-35219141</f>
        <v>7363259.2765000015</v>
      </c>
      <c r="H187" s="231">
        <f>+G188-G187</f>
        <v>408412.72349999845</v>
      </c>
    </row>
    <row r="188" spans="1:9" x14ac:dyDescent="0.2">
      <c r="A188">
        <v>2021</v>
      </c>
      <c r="B188" s="196">
        <v>128972439</v>
      </c>
      <c r="C188" s="234">
        <v>3.63</v>
      </c>
      <c r="D188" s="234">
        <v>3</v>
      </c>
      <c r="E188" s="231">
        <f t="shared" ref="E188:E210" si="15">((B188/C188))-35219141</f>
        <v>310456.52066116035</v>
      </c>
      <c r="F188" s="231">
        <f t="shared" ref="F188:F209" si="16">+E189-E188</f>
        <v>315679.61432506889</v>
      </c>
      <c r="G188" s="231">
        <f t="shared" si="14"/>
        <v>7771672</v>
      </c>
      <c r="H188" s="231">
        <f t="shared" ref="H188:H209" si="17">+G189-G188</f>
        <v>381972.33333333582</v>
      </c>
    </row>
    <row r="189" spans="1:9" x14ac:dyDescent="0.2">
      <c r="A189">
        <v>2022</v>
      </c>
      <c r="B189" s="196">
        <v>130118356</v>
      </c>
      <c r="C189" s="234">
        <v>3.63</v>
      </c>
      <c r="D189" s="234">
        <v>3</v>
      </c>
      <c r="E189" s="231">
        <f t="shared" si="15"/>
        <v>626136.13498622924</v>
      </c>
      <c r="F189" s="231">
        <f t="shared" si="16"/>
        <v>306308.26446280628</v>
      </c>
      <c r="G189" s="231">
        <f t="shared" si="14"/>
        <v>8153644.3333333358</v>
      </c>
      <c r="H189" s="231">
        <f t="shared" si="17"/>
        <v>370633</v>
      </c>
    </row>
    <row r="190" spans="1:9" x14ac:dyDescent="0.2">
      <c r="A190">
        <v>2023</v>
      </c>
      <c r="B190" s="196">
        <v>131230255</v>
      </c>
      <c r="C190" s="234">
        <v>3.63</v>
      </c>
      <c r="D190" s="234">
        <v>3</v>
      </c>
      <c r="E190" s="231">
        <f t="shared" si="15"/>
        <v>932444.39944903553</v>
      </c>
      <c r="F190" s="231">
        <f t="shared" si="16"/>
        <v>296975.48209366202</v>
      </c>
      <c r="G190" s="231">
        <f t="shared" si="14"/>
        <v>8524277.3333333358</v>
      </c>
      <c r="H190" s="231">
        <f t="shared" si="17"/>
        <v>359340.33333332837</v>
      </c>
    </row>
    <row r="191" spans="1:9" x14ac:dyDescent="0.2">
      <c r="A191">
        <v>2024</v>
      </c>
      <c r="B191" s="196">
        <v>132308276</v>
      </c>
      <c r="C191" s="234">
        <v>3.63</v>
      </c>
      <c r="D191" s="234">
        <v>3</v>
      </c>
      <c r="E191" s="231">
        <f t="shared" si="15"/>
        <v>1229419.8815426975</v>
      </c>
      <c r="F191" s="231">
        <f t="shared" si="16"/>
        <v>287633.88429752737</v>
      </c>
      <c r="G191" s="231">
        <f t="shared" si="14"/>
        <v>8883617.6666666642</v>
      </c>
      <c r="H191" s="231">
        <f t="shared" si="17"/>
        <v>348037</v>
      </c>
    </row>
    <row r="192" spans="1:9" x14ac:dyDescent="0.2">
      <c r="A192">
        <v>2025</v>
      </c>
      <c r="B192" s="196">
        <v>133352387</v>
      </c>
      <c r="C192" s="234">
        <v>3.63</v>
      </c>
      <c r="D192" s="234">
        <v>3</v>
      </c>
      <c r="E192" s="231">
        <f t="shared" si="15"/>
        <v>1517053.7658402249</v>
      </c>
      <c r="F192" s="231">
        <f t="shared" si="16"/>
        <v>278387.6033057794</v>
      </c>
      <c r="G192" s="231">
        <f t="shared" si="14"/>
        <v>9231654.6666666642</v>
      </c>
      <c r="H192" s="231">
        <f t="shared" si="17"/>
        <v>336849</v>
      </c>
    </row>
    <row r="193" spans="1:8" x14ac:dyDescent="0.2">
      <c r="A193">
        <v>2026</v>
      </c>
      <c r="B193" s="196">
        <v>134362934</v>
      </c>
      <c r="C193" s="234">
        <v>3.63</v>
      </c>
      <c r="D193" s="234">
        <v>3</v>
      </c>
      <c r="E193" s="231">
        <f t="shared" si="15"/>
        <v>1795441.3691460043</v>
      </c>
      <c r="F193" s="231">
        <f t="shared" si="16"/>
        <v>269156.74931129813</v>
      </c>
      <c r="G193" s="231">
        <f t="shared" si="14"/>
        <v>9568503.6666666642</v>
      </c>
      <c r="H193" s="231">
        <f t="shared" si="17"/>
        <v>325679.66666667163</v>
      </c>
    </row>
    <row r="194" spans="1:8" x14ac:dyDescent="0.2">
      <c r="A194">
        <v>2027</v>
      </c>
      <c r="B194" s="196">
        <v>135339973</v>
      </c>
      <c r="C194" s="234">
        <v>3.63</v>
      </c>
      <c r="D194" s="234">
        <v>3</v>
      </c>
      <c r="E194" s="231">
        <f t="shared" si="15"/>
        <v>2064598.1184573025</v>
      </c>
      <c r="F194" s="231">
        <f t="shared" si="16"/>
        <v>259950.13774104416</v>
      </c>
      <c r="G194" s="231">
        <f t="shared" si="14"/>
        <v>9894183.3333333358</v>
      </c>
      <c r="H194" s="231">
        <f t="shared" si="17"/>
        <v>314539.66666666418</v>
      </c>
    </row>
    <row r="195" spans="1:8" x14ac:dyDescent="0.2">
      <c r="A195">
        <v>2028</v>
      </c>
      <c r="B195" s="196">
        <v>136283592</v>
      </c>
      <c r="C195" s="234">
        <v>3.63</v>
      </c>
      <c r="D195" s="234">
        <v>3</v>
      </c>
      <c r="E195" s="231">
        <f t="shared" si="15"/>
        <v>2324548.2561983466</v>
      </c>
      <c r="F195" s="231">
        <f t="shared" si="16"/>
        <v>250732.50688705593</v>
      </c>
      <c r="G195" s="231">
        <f t="shared" si="14"/>
        <v>10208723</v>
      </c>
      <c r="H195" s="231">
        <f t="shared" si="17"/>
        <v>303386.33333333582</v>
      </c>
    </row>
    <row r="196" spans="1:8" x14ac:dyDescent="0.2">
      <c r="A196">
        <v>2029</v>
      </c>
      <c r="B196" s="196">
        <v>137193751</v>
      </c>
      <c r="C196" s="234">
        <v>3.63</v>
      </c>
      <c r="D196" s="234">
        <v>3</v>
      </c>
      <c r="E196" s="231">
        <f t="shared" si="15"/>
        <v>2575280.7630854025</v>
      </c>
      <c r="F196" s="231">
        <f t="shared" si="16"/>
        <v>241465.56473828852</v>
      </c>
      <c r="G196" s="231">
        <f t="shared" si="14"/>
        <v>10512109.333333336</v>
      </c>
      <c r="H196" s="231">
        <f t="shared" si="17"/>
        <v>292173.33333332837</v>
      </c>
    </row>
    <row r="197" spans="1:8" x14ac:dyDescent="0.2">
      <c r="A197">
        <v>2030</v>
      </c>
      <c r="B197" s="196">
        <v>138070271</v>
      </c>
      <c r="C197" s="234">
        <v>3.63</v>
      </c>
      <c r="D197" s="234">
        <v>3</v>
      </c>
      <c r="E197" s="231">
        <f t="shared" si="15"/>
        <v>2816746.3278236911</v>
      </c>
      <c r="F197" s="231">
        <f t="shared" si="16"/>
        <v>232148.20936639607</v>
      </c>
      <c r="G197" s="231">
        <f t="shared" si="14"/>
        <v>10804282.666666664</v>
      </c>
      <c r="H197" s="231">
        <f t="shared" si="17"/>
        <v>280899.33333333582</v>
      </c>
    </row>
    <row r="198" spans="1:8" x14ac:dyDescent="0.2">
      <c r="A198">
        <v>2031</v>
      </c>
      <c r="B198" s="196">
        <v>138912969</v>
      </c>
      <c r="C198" s="234">
        <v>3.63</v>
      </c>
      <c r="D198" s="234">
        <v>3</v>
      </c>
      <c r="E198" s="231">
        <f t="shared" si="15"/>
        <v>3048894.5371900871</v>
      </c>
      <c r="F198" s="231">
        <f t="shared" si="16"/>
        <v>222770.24793387949</v>
      </c>
      <c r="G198" s="231">
        <f t="shared" si="14"/>
        <v>11085182</v>
      </c>
      <c r="H198" s="231">
        <f t="shared" si="17"/>
        <v>269552</v>
      </c>
    </row>
    <row r="199" spans="1:8" x14ac:dyDescent="0.2">
      <c r="A199">
        <v>2032</v>
      </c>
      <c r="B199" s="196">
        <v>139721625</v>
      </c>
      <c r="C199" s="234">
        <v>3.63</v>
      </c>
      <c r="D199" s="234">
        <v>3</v>
      </c>
      <c r="E199" s="231">
        <f t="shared" si="15"/>
        <v>3271664.7851239666</v>
      </c>
      <c r="F199" s="231">
        <f t="shared" si="16"/>
        <v>213345.45454545319</v>
      </c>
      <c r="G199" s="231">
        <f t="shared" si="14"/>
        <v>11354734</v>
      </c>
      <c r="H199" s="231">
        <f t="shared" si="17"/>
        <v>258148</v>
      </c>
    </row>
    <row r="200" spans="1:8" x14ac:dyDescent="0.2">
      <c r="A200">
        <v>2033</v>
      </c>
      <c r="B200" s="196">
        <v>140496069</v>
      </c>
      <c r="C200" s="234">
        <v>3.63</v>
      </c>
      <c r="D200" s="234">
        <v>3</v>
      </c>
      <c r="E200" s="231">
        <f t="shared" si="15"/>
        <v>3485010.2396694198</v>
      </c>
      <c r="F200" s="231">
        <f t="shared" si="16"/>
        <v>203835.26170799136</v>
      </c>
      <c r="G200" s="231">
        <f t="shared" si="14"/>
        <v>11612882</v>
      </c>
      <c r="H200" s="231">
        <f t="shared" si="17"/>
        <v>246640.66666666418</v>
      </c>
    </row>
    <row r="201" spans="1:8" x14ac:dyDescent="0.2">
      <c r="A201">
        <v>2034</v>
      </c>
      <c r="B201" s="196">
        <v>141235991</v>
      </c>
      <c r="C201" s="234">
        <v>3.63</v>
      </c>
      <c r="D201" s="234">
        <v>3</v>
      </c>
      <c r="E201" s="231">
        <f t="shared" si="15"/>
        <v>3688845.5013774112</v>
      </c>
      <c r="F201" s="231">
        <f t="shared" si="16"/>
        <v>194291.73553719372</v>
      </c>
      <c r="G201" s="231">
        <f t="shared" si="14"/>
        <v>11859522.666666664</v>
      </c>
      <c r="H201" s="231">
        <f t="shared" si="17"/>
        <v>235093</v>
      </c>
    </row>
    <row r="202" spans="1:8" x14ac:dyDescent="0.2">
      <c r="A202">
        <v>2035</v>
      </c>
      <c r="B202" s="196">
        <v>141941270</v>
      </c>
      <c r="C202" s="234">
        <v>3.63</v>
      </c>
      <c r="D202" s="234">
        <v>3</v>
      </c>
      <c r="E202" s="231">
        <f t="shared" si="15"/>
        <v>3883137.2369146049</v>
      </c>
      <c r="F202" s="231">
        <f t="shared" si="16"/>
        <v>184701.10192836821</v>
      </c>
      <c r="G202" s="231">
        <f t="shared" si="14"/>
        <v>12094615.666666664</v>
      </c>
      <c r="H202" s="231">
        <f t="shared" si="17"/>
        <v>223488.33333333582</v>
      </c>
    </row>
    <row r="203" spans="1:8" x14ac:dyDescent="0.2">
      <c r="A203">
        <v>2036</v>
      </c>
      <c r="B203" s="196">
        <v>142611735</v>
      </c>
      <c r="C203" s="234">
        <v>3.63</v>
      </c>
      <c r="D203" s="234">
        <v>3</v>
      </c>
      <c r="E203" s="231">
        <f t="shared" si="15"/>
        <v>4067838.3388429731</v>
      </c>
      <c r="F203" s="231">
        <f t="shared" si="16"/>
        <v>175080.44077135623</v>
      </c>
      <c r="G203" s="231">
        <f t="shared" si="14"/>
        <v>12318104</v>
      </c>
      <c r="H203" s="231">
        <f t="shared" si="17"/>
        <v>211847.33333333582</v>
      </c>
    </row>
    <row r="204" spans="1:8" x14ac:dyDescent="0.2">
      <c r="A204">
        <v>2037</v>
      </c>
      <c r="B204" s="196">
        <v>143247277</v>
      </c>
      <c r="C204" s="234">
        <v>3.63</v>
      </c>
      <c r="D204" s="234">
        <v>3</v>
      </c>
      <c r="E204" s="231">
        <f t="shared" si="15"/>
        <v>4242918.7796143293</v>
      </c>
      <c r="F204" s="231">
        <f t="shared" si="16"/>
        <v>165342.14876032621</v>
      </c>
      <c r="G204" s="231">
        <f t="shared" si="14"/>
        <v>12529951.333333336</v>
      </c>
      <c r="H204" s="231">
        <f t="shared" si="17"/>
        <v>200064</v>
      </c>
    </row>
    <row r="205" spans="1:8" x14ac:dyDescent="0.2">
      <c r="A205">
        <v>2038</v>
      </c>
      <c r="B205" s="196">
        <v>143847469</v>
      </c>
      <c r="C205" s="234">
        <v>3.63</v>
      </c>
      <c r="D205" s="234">
        <v>3</v>
      </c>
      <c r="E205" s="231">
        <f t="shared" si="15"/>
        <v>4408260.9283746555</v>
      </c>
      <c r="F205" s="231">
        <f t="shared" si="16"/>
        <v>155529.47658402473</v>
      </c>
      <c r="G205" s="231">
        <f t="shared" si="14"/>
        <v>12730015.333333336</v>
      </c>
      <c r="H205" s="231">
        <f t="shared" si="17"/>
        <v>188190.66666666418</v>
      </c>
    </row>
    <row r="206" spans="1:8" x14ac:dyDescent="0.2">
      <c r="A206">
        <v>2039</v>
      </c>
      <c r="B206" s="196">
        <v>144412041</v>
      </c>
      <c r="C206" s="234">
        <v>3.63</v>
      </c>
      <c r="D206" s="234">
        <v>3</v>
      </c>
      <c r="E206" s="231">
        <f t="shared" si="15"/>
        <v>4563790.4049586803</v>
      </c>
      <c r="F206" s="231">
        <f t="shared" si="16"/>
        <v>145584.02203856409</v>
      </c>
      <c r="G206" s="231">
        <f t="shared" si="14"/>
        <v>12918206</v>
      </c>
      <c r="H206" s="231">
        <f t="shared" si="17"/>
        <v>176156.66666666418</v>
      </c>
    </row>
    <row r="207" spans="1:8" x14ac:dyDescent="0.2">
      <c r="A207">
        <v>2040</v>
      </c>
      <c r="B207" s="196">
        <v>144940511</v>
      </c>
      <c r="C207" s="234">
        <v>3.63</v>
      </c>
      <c r="D207" s="234">
        <v>3</v>
      </c>
      <c r="E207" s="231">
        <f t="shared" si="15"/>
        <v>4709374.4269972444</v>
      </c>
      <c r="F207" s="231">
        <f t="shared" si="16"/>
        <v>135553.16804408282</v>
      </c>
      <c r="G207" s="231">
        <f t="shared" si="14"/>
        <v>13094362.666666664</v>
      </c>
      <c r="H207" s="231">
        <f t="shared" si="17"/>
        <v>164019.33333333582</v>
      </c>
    </row>
    <row r="208" spans="1:8" x14ac:dyDescent="0.2">
      <c r="A208">
        <v>2041</v>
      </c>
      <c r="B208" s="196">
        <v>145432569</v>
      </c>
      <c r="C208" s="234">
        <v>3.63</v>
      </c>
      <c r="D208" s="234">
        <v>3</v>
      </c>
      <c r="E208" s="231">
        <f t="shared" si="15"/>
        <v>4844927.5950413272</v>
      </c>
      <c r="F208" s="231">
        <f t="shared" si="16"/>
        <v>125430.57851239294</v>
      </c>
      <c r="G208" s="231">
        <f t="shared" si="14"/>
        <v>13258382</v>
      </c>
      <c r="H208" s="231">
        <f t="shared" si="17"/>
        <v>151771</v>
      </c>
    </row>
    <row r="209" spans="1:8" x14ac:dyDescent="0.2">
      <c r="A209">
        <v>2042</v>
      </c>
      <c r="B209" s="196">
        <v>145887882</v>
      </c>
      <c r="C209" s="234">
        <v>3.63</v>
      </c>
      <c r="D209" s="234">
        <v>3</v>
      </c>
      <c r="E209" s="231">
        <f t="shared" si="15"/>
        <v>4970358.1735537201</v>
      </c>
      <c r="F209" s="231">
        <f t="shared" si="16"/>
        <v>115244.35261707753</v>
      </c>
      <c r="G209" s="231">
        <f t="shared" si="14"/>
        <v>13410153</v>
      </c>
      <c r="H209" s="231">
        <f t="shared" si="17"/>
        <v>139445.66666666418</v>
      </c>
    </row>
    <row r="210" spans="1:8" x14ac:dyDescent="0.2">
      <c r="A210">
        <v>2043</v>
      </c>
      <c r="B210" s="196">
        <v>146306219</v>
      </c>
      <c r="C210" s="234">
        <v>3.63</v>
      </c>
      <c r="D210" s="234">
        <v>3</v>
      </c>
      <c r="E210" s="231">
        <f t="shared" si="15"/>
        <v>5085602.5261707976</v>
      </c>
      <c r="G210" s="231">
        <f t="shared" si="14"/>
        <v>13549598.666666664</v>
      </c>
    </row>
    <row r="216" spans="1:8" x14ac:dyDescent="0.2">
      <c r="A216" t="s">
        <v>52</v>
      </c>
      <c r="B216" t="s">
        <v>114</v>
      </c>
      <c r="C216" t="s">
        <v>115</v>
      </c>
    </row>
    <row r="217" spans="1:8" x14ac:dyDescent="0.2">
      <c r="A217">
        <v>2022</v>
      </c>
      <c r="B217" s="196">
        <v>508771.62845046556</v>
      </c>
      <c r="C217" s="196">
        <v>797501.33033004892</v>
      </c>
    </row>
    <row r="218" spans="1:8" x14ac:dyDescent="0.2">
      <c r="A218">
        <v>2023</v>
      </c>
      <c r="B218" s="196">
        <v>500114.83345141477</v>
      </c>
      <c r="C218" s="196">
        <v>799189.02242043079</v>
      </c>
    </row>
    <row r="219" spans="1:8" x14ac:dyDescent="0.2">
      <c r="A219">
        <v>2024</v>
      </c>
      <c r="B219" s="196">
        <v>491473.30924492807</v>
      </c>
      <c r="C219" s="196">
        <v>800921.12297083496</v>
      </c>
    </row>
    <row r="220" spans="1:8" x14ac:dyDescent="0.2">
      <c r="A220">
        <v>2025</v>
      </c>
      <c r="B220" s="196">
        <v>482799.35805022402</v>
      </c>
      <c r="C220" s="196">
        <v>802649.82218234334</v>
      </c>
    </row>
    <row r="221" spans="1:8" x14ac:dyDescent="0.2">
      <c r="A221">
        <v>2026</v>
      </c>
      <c r="B221" s="196">
        <v>474197.99556964944</v>
      </c>
      <c r="C221" s="196">
        <v>804484.35053025605</v>
      </c>
    </row>
    <row r="222" spans="1:8" x14ac:dyDescent="0.2">
      <c r="A222">
        <v>2027</v>
      </c>
      <c r="B222" s="196">
        <v>465588.87751051143</v>
      </c>
      <c r="C222" s="196">
        <v>806343.86852022796</v>
      </c>
    </row>
    <row r="223" spans="1:8" x14ac:dyDescent="0.2">
      <c r="A223">
        <v>2028</v>
      </c>
      <c r="B223" s="196">
        <v>456980.93487585854</v>
      </c>
      <c r="C223" s="196">
        <v>808238.66276961542</v>
      </c>
    </row>
    <row r="224" spans="1:8" x14ac:dyDescent="0.2">
      <c r="A224">
        <v>2029</v>
      </c>
      <c r="B224" s="196">
        <v>448338.66039842163</v>
      </c>
      <c r="C224" s="196">
        <v>810132.00897663657</v>
      </c>
    </row>
    <row r="225" spans="1:3" x14ac:dyDescent="0.2">
      <c r="A225">
        <v>2030</v>
      </c>
      <c r="B225" s="196">
        <v>439623.40123050747</v>
      </c>
      <c r="C225" s="196">
        <v>811982.22945065447</v>
      </c>
    </row>
    <row r="226" spans="1:3" x14ac:dyDescent="0.2">
      <c r="A226">
        <v>2031</v>
      </c>
      <c r="B226" s="196">
        <v>430833.92150915653</v>
      </c>
      <c r="C226" s="196">
        <v>813786.49077970488</v>
      </c>
    </row>
    <row r="227" spans="1:3" x14ac:dyDescent="0.2">
      <c r="A227">
        <v>2032</v>
      </c>
      <c r="B227" s="196">
        <v>421959.81261435943</v>
      </c>
      <c r="C227" s="196">
        <v>815531.78920359688</v>
      </c>
    </row>
    <row r="228" spans="1:3" x14ac:dyDescent="0.2">
      <c r="A228">
        <v>2033</v>
      </c>
      <c r="B228" s="196">
        <v>413014.81561956741</v>
      </c>
      <c r="C228" s="196">
        <v>817231.23975836881</v>
      </c>
    </row>
    <row r="229" spans="1:3" x14ac:dyDescent="0.2">
      <c r="A229">
        <v>2034</v>
      </c>
      <c r="B229" s="196">
        <v>403959.90948858985</v>
      </c>
      <c r="C229" s="196">
        <v>818839.7177834888</v>
      </c>
    </row>
    <row r="230" spans="1:3" x14ac:dyDescent="0.2">
      <c r="A230">
        <v>2035</v>
      </c>
      <c r="B230" s="196">
        <v>394847.39783215709</v>
      </c>
      <c r="C230" s="196">
        <v>820412.80728908326</v>
      </c>
    </row>
    <row r="231" spans="1:3" x14ac:dyDescent="0.2">
      <c r="A231">
        <v>2036</v>
      </c>
      <c r="B231" s="196">
        <v>385663.30268572818</v>
      </c>
      <c r="C231" s="196">
        <v>821933.37155306828</v>
      </c>
    </row>
    <row r="232" spans="1:3" x14ac:dyDescent="0.2">
      <c r="A232">
        <v>2037</v>
      </c>
      <c r="B232" s="196">
        <v>376424.73370036838</v>
      </c>
      <c r="C232" s="196">
        <v>823419.09781386913</v>
      </c>
    </row>
    <row r="233" spans="1:3" x14ac:dyDescent="0.2">
      <c r="A233">
        <v>2038</v>
      </c>
      <c r="B233" s="196">
        <v>367043.24990938511</v>
      </c>
      <c r="C233" s="196">
        <v>824766.50547744241</v>
      </c>
    </row>
    <row r="234" spans="1:3" x14ac:dyDescent="0.2">
      <c r="A234">
        <v>2039</v>
      </c>
      <c r="B234" s="196">
        <v>357562.18154409004</v>
      </c>
      <c r="C234" s="196">
        <v>826021.02326361649</v>
      </c>
    </row>
    <row r="235" spans="1:3" x14ac:dyDescent="0.2">
      <c r="A235">
        <v>2040</v>
      </c>
      <c r="B235" s="196">
        <v>347922.43087346299</v>
      </c>
      <c r="C235" s="196">
        <v>827109.62294079619</v>
      </c>
    </row>
    <row r="236" spans="1:3" x14ac:dyDescent="0.2">
      <c r="A236">
        <v>2041</v>
      </c>
      <c r="B236" s="196">
        <v>338171.4580925004</v>
      </c>
      <c r="C236" s="196">
        <v>828082.46287312964</v>
      </c>
    </row>
    <row r="237" spans="1:3" x14ac:dyDescent="0.2">
      <c r="A237">
        <v>2042</v>
      </c>
      <c r="B237" s="196">
        <v>328302.65664866415</v>
      </c>
      <c r="C237" s="196">
        <v>828927.23080066673</v>
      </c>
    </row>
    <row r="245" spans="2:4" x14ac:dyDescent="0.2">
      <c r="B245" t="s">
        <v>102</v>
      </c>
      <c r="C245" t="s">
        <v>16</v>
      </c>
      <c r="D245" s="197">
        <v>6134142</v>
      </c>
    </row>
    <row r="246" spans="2:4" x14ac:dyDescent="0.2">
      <c r="C246" t="s">
        <v>12</v>
      </c>
      <c r="D246" s="197">
        <v>1469104</v>
      </c>
    </row>
    <row r="247" spans="2:4" x14ac:dyDescent="0.2">
      <c r="C247" t="s">
        <v>13</v>
      </c>
      <c r="D247" s="197">
        <v>1463834</v>
      </c>
    </row>
    <row r="248" spans="2:4" x14ac:dyDescent="0.2">
      <c r="C248" t="s">
        <v>17</v>
      </c>
      <c r="D248" s="197">
        <v>824228</v>
      </c>
    </row>
    <row r="249" spans="2:4" x14ac:dyDescent="0.2">
      <c r="C249" t="s">
        <v>18</v>
      </c>
      <c r="D249" s="197">
        <v>632883</v>
      </c>
    </row>
    <row r="250" spans="2:4" x14ac:dyDescent="0.2">
      <c r="C250" t="s">
        <v>14</v>
      </c>
      <c r="D250" s="197">
        <v>613090</v>
      </c>
    </row>
    <row r="251" spans="2:4" x14ac:dyDescent="0.2">
      <c r="C251" t="s">
        <v>19</v>
      </c>
      <c r="D251" s="197">
        <v>483819</v>
      </c>
    </row>
    <row r="252" spans="2:4" x14ac:dyDescent="0.2">
      <c r="C252" t="s">
        <v>20</v>
      </c>
      <c r="D252" s="197">
        <v>417214</v>
      </c>
    </row>
    <row r="253" spans="2:4" x14ac:dyDescent="0.2">
      <c r="C253" t="s">
        <v>3</v>
      </c>
      <c r="D253" s="197">
        <v>35219141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784A2-DA5A-475D-9614-A345EBE3142B}">
  <dimension ref="B2:G13"/>
  <sheetViews>
    <sheetView showGridLines="0" zoomScale="103" workbookViewId="0">
      <selection activeCell="E4" sqref="E4"/>
    </sheetView>
  </sheetViews>
  <sheetFormatPr baseColWidth="10" defaultColWidth="8.83203125" defaultRowHeight="15" x14ac:dyDescent="0.2"/>
  <cols>
    <col min="4" max="4" width="9.5" bestFit="1" customWidth="1"/>
    <col min="5" max="5" width="8" bestFit="1" customWidth="1"/>
    <col min="6" max="6" width="10.1640625" bestFit="1" customWidth="1"/>
    <col min="7" max="7" width="11.33203125" bestFit="1" customWidth="1"/>
  </cols>
  <sheetData>
    <row r="2" spans="2:7" x14ac:dyDescent="0.2">
      <c r="B2" s="52" t="s">
        <v>0</v>
      </c>
      <c r="C2" s="152"/>
      <c r="D2" s="65">
        <v>2021</v>
      </c>
      <c r="E2" s="65"/>
      <c r="F2" s="65"/>
      <c r="G2" s="65"/>
    </row>
    <row r="3" spans="2:7" x14ac:dyDescent="0.2">
      <c r="B3" s="119"/>
      <c r="C3" s="166"/>
      <c r="D3" s="167" t="s">
        <v>45</v>
      </c>
      <c r="E3" s="167" t="s">
        <v>46</v>
      </c>
      <c r="F3" s="167" t="s">
        <v>47</v>
      </c>
      <c r="G3" s="168" t="s">
        <v>48</v>
      </c>
    </row>
    <row r="4" spans="2:7" x14ac:dyDescent="0.2">
      <c r="B4" s="171" t="str">
        <f>Projections!E66</f>
        <v>Valle de México</v>
      </c>
      <c r="C4" s="175"/>
      <c r="D4" s="172">
        <f>Projections!J66</f>
        <v>110508.30710631295</v>
      </c>
      <c r="E4" s="176">
        <v>17400</v>
      </c>
      <c r="F4" s="173">
        <f>D4-E4</f>
        <v>93108.307106312946</v>
      </c>
      <c r="G4" s="155">
        <f>F4/D4</f>
        <v>0.8425457736560874</v>
      </c>
    </row>
    <row r="5" spans="2:7" x14ac:dyDescent="0.2">
      <c r="B5" s="153" t="str">
        <f>Projections!E67</f>
        <v>Monterrey</v>
      </c>
      <c r="C5" s="154"/>
      <c r="D5" s="169">
        <f>Projections!J67</f>
        <v>37669.503765453672</v>
      </c>
      <c r="E5" s="177">
        <v>63295</v>
      </c>
      <c r="F5" s="170">
        <f t="shared" ref="F5:F13" si="0">D5-E5</f>
        <v>-25625.496234546328</v>
      </c>
      <c r="G5" s="156">
        <f t="shared" ref="G5:G13" si="1">F5/D5</f>
        <v>-0.68027166999866928</v>
      </c>
    </row>
    <row r="6" spans="2:7" x14ac:dyDescent="0.2">
      <c r="B6" s="153" t="str">
        <f>Projections!E68</f>
        <v>Guadalajara</v>
      </c>
      <c r="C6" s="154"/>
      <c r="D6" s="169">
        <f>Projections!J68</f>
        <v>33435.589719897303</v>
      </c>
      <c r="E6" s="177">
        <v>18261</v>
      </c>
      <c r="F6" s="170">
        <f t="shared" si="0"/>
        <v>15174.589719897303</v>
      </c>
      <c r="G6" s="156">
        <f t="shared" si="1"/>
        <v>0.45384543377343223</v>
      </c>
    </row>
    <row r="7" spans="2:7" x14ac:dyDescent="0.2">
      <c r="B7" s="153" t="str">
        <f>Projections!E69</f>
        <v>Puebla-Tlaxcala</v>
      </c>
      <c r="C7" s="154"/>
      <c r="D7" s="169">
        <f>Projections!J69</f>
        <v>21425.124932894698</v>
      </c>
      <c r="E7" s="177">
        <v>7353</v>
      </c>
      <c r="F7" s="170">
        <f t="shared" si="0"/>
        <v>14072.124932894698</v>
      </c>
      <c r="G7" s="156">
        <f t="shared" si="1"/>
        <v>0.65680480169752953</v>
      </c>
    </row>
    <row r="8" spans="2:7" x14ac:dyDescent="0.2">
      <c r="B8" s="153" t="str">
        <f>Projections!E70</f>
        <v>Toluca</v>
      </c>
      <c r="C8" s="154"/>
      <c r="D8" s="169">
        <f>Projections!J70</f>
        <v>16733.757220971653</v>
      </c>
      <c r="E8" s="177">
        <v>7353</v>
      </c>
      <c r="F8" s="170">
        <f t="shared" si="0"/>
        <v>9380.7572209716527</v>
      </c>
      <c r="G8" s="156">
        <f t="shared" si="1"/>
        <v>0.5605888203765248</v>
      </c>
    </row>
    <row r="9" spans="2:7" x14ac:dyDescent="0.2">
      <c r="B9" s="153" t="str">
        <f>Projections!E71</f>
        <v>Tijuana</v>
      </c>
      <c r="C9" s="154"/>
      <c r="D9" s="169">
        <f>Projections!J71</f>
        <v>14572.592889512976</v>
      </c>
      <c r="E9" s="177">
        <v>7353</v>
      </c>
      <c r="F9" s="170">
        <f t="shared" si="0"/>
        <v>7219.5928895129764</v>
      </c>
      <c r="G9" s="156">
        <f t="shared" si="1"/>
        <v>0.49542267078005631</v>
      </c>
    </row>
    <row r="10" spans="2:7" x14ac:dyDescent="0.2">
      <c r="B10" s="153" t="str">
        <f>Projections!E72</f>
        <v>León</v>
      </c>
      <c r="C10" s="154"/>
      <c r="D10" s="169">
        <f>Projections!J72</f>
        <v>12087.090532141952</v>
      </c>
      <c r="E10" s="177">
        <v>7353</v>
      </c>
      <c r="F10" s="170">
        <f t="shared" si="0"/>
        <v>4734.0905321419523</v>
      </c>
      <c r="G10" s="156">
        <f t="shared" si="1"/>
        <v>0.39166501810779641</v>
      </c>
    </row>
    <row r="11" spans="2:7" x14ac:dyDescent="0.2">
      <c r="B11" s="153" t="str">
        <f>Projections!E73</f>
        <v>Querétaro</v>
      </c>
      <c r="C11" s="154"/>
      <c r="D11" s="169">
        <f>Projections!J73</f>
        <v>12731.483510879916</v>
      </c>
      <c r="E11" s="177">
        <v>21125</v>
      </c>
      <c r="F11" s="170">
        <f t="shared" si="0"/>
        <v>-8393.5164891200839</v>
      </c>
      <c r="G11" s="156">
        <f t="shared" si="1"/>
        <v>-0.65927246278465934</v>
      </c>
    </row>
    <row r="12" spans="2:7" x14ac:dyDescent="0.2">
      <c r="B12" s="162" t="str">
        <f>Projections!E74</f>
        <v>Principal Cities</v>
      </c>
      <c r="C12" s="163"/>
      <c r="D12" s="174">
        <f>Projections!J74</f>
        <v>259163.44967806511</v>
      </c>
      <c r="E12" s="178">
        <f>SUM(E4:E11)</f>
        <v>149493</v>
      </c>
      <c r="F12" s="164">
        <f t="shared" si="0"/>
        <v>109670.44967806511</v>
      </c>
      <c r="G12" s="165">
        <f t="shared" si="1"/>
        <v>0.42317097497466793</v>
      </c>
    </row>
    <row r="13" spans="2:7" x14ac:dyDescent="0.2">
      <c r="B13" s="157" t="str">
        <f>Projections!E75</f>
        <v>Country</v>
      </c>
      <c r="C13" s="158"/>
      <c r="D13" s="159">
        <f>Projections!J75</f>
        <v>808221.56476562587</v>
      </c>
      <c r="E13" s="179">
        <v>163460</v>
      </c>
      <c r="F13" s="160">
        <f t="shared" si="0"/>
        <v>644761.56476562587</v>
      </c>
      <c r="G13" s="161">
        <f t="shared" si="1"/>
        <v>0.79775347859296308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Projections</vt:lpstr>
      <vt:lpstr>Graficas</vt:lpstr>
      <vt:lpstr>Comp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Ganitsky</dc:creator>
  <cp:lastModifiedBy>Microsoft Office User</cp:lastModifiedBy>
  <dcterms:created xsi:type="dcterms:W3CDTF">2022-01-02T17:48:16Z</dcterms:created>
  <dcterms:modified xsi:type="dcterms:W3CDTF">2022-07-16T18:48:01Z</dcterms:modified>
</cp:coreProperties>
</file>